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6b9b722e68e7b546/Desktop/"/>
    </mc:Choice>
  </mc:AlternateContent>
  <xr:revisionPtr revIDLastSave="89" documentId="8_{7ACBC24D-C314-4E18-96D7-ADA77F6A2E8A}" xr6:coauthVersionLast="46" xr6:coauthVersionMax="46" xr10:uidLastSave="{5277474F-9ACA-49CD-969F-D2050876ED9E}"/>
  <bookViews>
    <workbookView xWindow="-103" yWindow="-103" windowWidth="16663" windowHeight="8863" tabRatio="867" activeTab="2" xr2:uid="{00000000-000D-0000-FFFF-FFFF00000000}"/>
  </bookViews>
  <sheets>
    <sheet name="10 Years Report" sheetId="1" r:id="rId1"/>
    <sheet name="BALANCE SHEET" sheetId="2" r:id="rId2"/>
    <sheet name="INCOME SHEET" sheetId="3" r:id="rId3"/>
  </sheets>
  <definedNames>
    <definedName name="_Toc190994247" localSheetId="1">'BALANCE SHEET'!$B$104</definedName>
    <definedName name="_Toc190994249" localSheetId="1">'BALANCE SHEET'!$B$106</definedName>
    <definedName name="_xlnm.Print_Area" localSheetId="0">'10 Years Report'!$A$1:$K$26</definedName>
    <definedName name="_xlnm.Print_Area" localSheetId="1">'BALANCE SHEET'!$B$1:$M$58</definedName>
    <definedName name="_xlnm.Print_Area" localSheetId="2">'INCOME SHEET'!$B$1:$M$30</definedName>
    <definedName name="_xlnm.Print_Titles" localSheetId="1">'BALANCE SHEET'!$B:$C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7" i="2" l="1"/>
  <c r="AU17" i="2"/>
  <c r="AV17" i="2"/>
  <c r="AY16" i="2"/>
  <c r="AX16" i="2"/>
  <c r="AW16" i="2"/>
  <c r="AV16" i="2"/>
  <c r="AU16" i="2"/>
  <c r="AT16" i="2"/>
  <c r="AS16" i="2"/>
  <c r="AR16" i="2"/>
  <c r="AQ16" i="2"/>
  <c r="AP16" i="2"/>
  <c r="AQ15" i="2"/>
  <c r="AR15" i="2"/>
  <c r="AR17" i="2" s="1"/>
  <c r="AS15" i="2"/>
  <c r="AS17" i="2" s="1"/>
  <c r="AT15" i="2"/>
  <c r="AT17" i="2" s="1"/>
  <c r="AU15" i="2"/>
  <c r="AV15" i="2"/>
  <c r="AW15" i="2"/>
  <c r="AW17" i="2" s="1"/>
  <c r="AX15" i="2"/>
  <c r="AX17" i="2" s="1"/>
  <c r="AY15" i="2"/>
  <c r="AY17" i="2" s="1"/>
  <c r="AP15" i="2"/>
  <c r="AP17" i="2" s="1"/>
  <c r="AY9" i="2"/>
  <c r="AY8" i="2"/>
  <c r="AY7" i="2"/>
  <c r="AY6" i="2"/>
  <c r="AY5" i="2"/>
  <c r="AX9" i="2"/>
  <c r="AX8" i="2"/>
  <c r="AX7" i="2"/>
  <c r="AX6" i="2"/>
  <c r="AX5" i="2"/>
  <c r="AW9" i="2"/>
  <c r="AW8" i="2"/>
  <c r="AW7" i="2"/>
  <c r="AW6" i="2"/>
  <c r="AW5" i="2"/>
  <c r="AV9" i="2"/>
  <c r="AV8" i="2"/>
  <c r="AV7" i="2"/>
  <c r="AV6" i="2"/>
  <c r="AV5" i="2"/>
  <c r="AU9" i="2"/>
  <c r="AU8" i="2"/>
  <c r="AU7" i="2"/>
  <c r="AU6" i="2"/>
  <c r="AU5" i="2"/>
  <c r="AT9" i="2"/>
  <c r="AT8" i="2"/>
  <c r="AT7" i="2"/>
  <c r="AT6" i="2"/>
  <c r="AT5" i="2"/>
  <c r="AS9" i="2"/>
  <c r="AS8" i="2"/>
  <c r="AS7" i="2"/>
  <c r="AS6" i="2"/>
  <c r="AS5" i="2"/>
  <c r="AR9" i="2"/>
  <c r="AR8" i="2"/>
  <c r="AR7" i="2"/>
  <c r="AR6" i="2"/>
  <c r="AR5" i="2"/>
  <c r="AQ9" i="2"/>
  <c r="AQ8" i="2"/>
  <c r="AQ7" i="2"/>
  <c r="AQ6" i="2"/>
  <c r="AQ5" i="2"/>
  <c r="AP7" i="2"/>
  <c r="AP6" i="2"/>
  <c r="AP9" i="2" s="1"/>
  <c r="AP8" i="2"/>
  <c r="AP5" i="2"/>
  <c r="D25" i="3"/>
  <c r="E25" i="3"/>
  <c r="F25" i="3"/>
  <c r="G25" i="3"/>
  <c r="H25" i="3"/>
  <c r="I25" i="3"/>
  <c r="J25" i="3"/>
  <c r="K25" i="3"/>
  <c r="L25" i="3"/>
  <c r="M25" i="3"/>
  <c r="M22" i="3"/>
  <c r="H145" i="3"/>
  <c r="F145" i="3"/>
  <c r="E144" i="3"/>
  <c r="E135" i="3"/>
  <c r="N116" i="3"/>
  <c r="N115" i="3"/>
  <c r="N85" i="3"/>
  <c r="N84" i="3"/>
  <c r="E145" i="3" s="1"/>
  <c r="G145" i="3" s="1"/>
  <c r="M84" i="3"/>
  <c r="L84" i="3"/>
  <c r="E142" i="3" s="1"/>
  <c r="K84" i="3"/>
  <c r="J84" i="3"/>
  <c r="E140" i="3" s="1"/>
  <c r="I84" i="3"/>
  <c r="H84" i="3"/>
  <c r="E138" i="3" s="1"/>
  <c r="G84" i="3"/>
  <c r="F84" i="3"/>
  <c r="E136" i="3" s="1"/>
  <c r="E84" i="3"/>
  <c r="F85" i="3" s="1"/>
  <c r="N63" i="3"/>
  <c r="N62" i="3"/>
  <c r="M55" i="3"/>
  <c r="M56" i="3" s="1"/>
  <c r="M57" i="3" s="1"/>
  <c r="L55" i="3"/>
  <c r="L56" i="3" s="1"/>
  <c r="L57" i="3" s="1"/>
  <c r="K55" i="3"/>
  <c r="K56" i="3" s="1"/>
  <c r="K57" i="3" s="1"/>
  <c r="J55" i="3"/>
  <c r="J56" i="3" s="1"/>
  <c r="J57" i="3" s="1"/>
  <c r="I55" i="3"/>
  <c r="I56" i="3" s="1"/>
  <c r="I57" i="3" s="1"/>
  <c r="H55" i="3"/>
  <c r="H56" i="3" s="1"/>
  <c r="H57" i="3" s="1"/>
  <c r="G55" i="3"/>
  <c r="G56" i="3" s="1"/>
  <c r="G57" i="3" s="1"/>
  <c r="F55" i="3"/>
  <c r="F56" i="3" s="1"/>
  <c r="F57" i="3" s="1"/>
  <c r="E55" i="3"/>
  <c r="E56" i="3" s="1"/>
  <c r="E57" i="3" s="1"/>
  <c r="D55" i="3"/>
  <c r="D56" i="3" s="1"/>
  <c r="D57" i="3" s="1"/>
  <c r="M28" i="3"/>
  <c r="L28" i="3"/>
  <c r="K28" i="3"/>
  <c r="J28" i="3"/>
  <c r="U27" i="3" s="1"/>
  <c r="I28" i="3"/>
  <c r="H28" i="3"/>
  <c r="S27" i="3" s="1"/>
  <c r="G28" i="3"/>
  <c r="F28" i="3"/>
  <c r="Q27" i="3" s="1"/>
  <c r="E28" i="3"/>
  <c r="D28" i="3"/>
  <c r="W27" i="3"/>
  <c r="O27" i="3"/>
  <c r="W26" i="3"/>
  <c r="S26" i="3"/>
  <c r="Q26" i="3"/>
  <c r="O26" i="3"/>
  <c r="AI25" i="3"/>
  <c r="AH25" i="3"/>
  <c r="AG25" i="3"/>
  <c r="AF25" i="3"/>
  <c r="AE25" i="3"/>
  <c r="AD25" i="3"/>
  <c r="AC25" i="3"/>
  <c r="AB25" i="3"/>
  <c r="AA25" i="3"/>
  <c r="W25" i="3"/>
  <c r="Q25" i="3"/>
  <c r="O25" i="3"/>
  <c r="X21" i="3"/>
  <c r="W21" i="3"/>
  <c r="V21" i="3"/>
  <c r="U21" i="3"/>
  <c r="T21" i="3"/>
  <c r="S21" i="3"/>
  <c r="R21" i="3"/>
  <c r="Q21" i="3"/>
  <c r="P21" i="3"/>
  <c r="O21" i="3"/>
  <c r="AH20" i="3"/>
  <c r="AG20" i="3"/>
  <c r="AF20" i="3"/>
  <c r="AE20" i="3"/>
  <c r="AD20" i="3"/>
  <c r="AC20" i="3"/>
  <c r="AB20" i="3"/>
  <c r="AA20" i="3"/>
  <c r="W20" i="3"/>
  <c r="V20" i="3"/>
  <c r="U20" i="3"/>
  <c r="T20" i="3"/>
  <c r="S20" i="3"/>
  <c r="R20" i="3"/>
  <c r="Q20" i="3"/>
  <c r="P20" i="3"/>
  <c r="O20" i="3"/>
  <c r="X19" i="3"/>
  <c r="W19" i="3"/>
  <c r="V19" i="3"/>
  <c r="U19" i="3"/>
  <c r="T19" i="3"/>
  <c r="S19" i="3"/>
  <c r="R19" i="3"/>
  <c r="Q19" i="3"/>
  <c r="P19" i="3"/>
  <c r="O19" i="3"/>
  <c r="X17" i="3"/>
  <c r="W17" i="3"/>
  <c r="V17" i="3"/>
  <c r="U17" i="3"/>
  <c r="T17" i="3"/>
  <c r="S17" i="3"/>
  <c r="R17" i="3"/>
  <c r="Q17" i="3"/>
  <c r="P17" i="3"/>
  <c r="O17" i="3"/>
  <c r="X16" i="3"/>
  <c r="W16" i="3"/>
  <c r="V16" i="3"/>
  <c r="U16" i="3"/>
  <c r="T16" i="3"/>
  <c r="S16" i="3"/>
  <c r="R16" i="3"/>
  <c r="Q16" i="3"/>
  <c r="P16" i="3"/>
  <c r="O16" i="3"/>
  <c r="X15" i="3"/>
  <c r="W15" i="3"/>
  <c r="V15" i="3"/>
  <c r="U15" i="3"/>
  <c r="T15" i="3"/>
  <c r="S15" i="3"/>
  <c r="R15" i="3"/>
  <c r="Q15" i="3"/>
  <c r="P15" i="3"/>
  <c r="O15" i="3"/>
  <c r="AI12" i="3"/>
  <c r="AH12" i="3"/>
  <c r="AG12" i="3"/>
  <c r="AF12" i="3"/>
  <c r="AE12" i="3"/>
  <c r="AD12" i="3"/>
  <c r="AC12" i="3"/>
  <c r="AB12" i="3"/>
  <c r="AA12" i="3"/>
  <c r="X12" i="3"/>
  <c r="W12" i="3"/>
  <c r="V12" i="3"/>
  <c r="U12" i="3"/>
  <c r="T12" i="3"/>
  <c r="S12" i="3"/>
  <c r="R12" i="3"/>
  <c r="Q12" i="3"/>
  <c r="P12" i="3"/>
  <c r="O12" i="3"/>
  <c r="AI11" i="3"/>
  <c r="AH11" i="3"/>
  <c r="AG11" i="3"/>
  <c r="AF11" i="3"/>
  <c r="AE11" i="3"/>
  <c r="AD11" i="3"/>
  <c r="AC11" i="3"/>
  <c r="AB11" i="3"/>
  <c r="AA11" i="3"/>
  <c r="X11" i="3"/>
  <c r="W11" i="3"/>
  <c r="V11" i="3"/>
  <c r="U11" i="3"/>
  <c r="T11" i="3"/>
  <c r="S11" i="3"/>
  <c r="R11" i="3"/>
  <c r="Q11" i="3"/>
  <c r="P11" i="3"/>
  <c r="O11" i="3"/>
  <c r="AI10" i="3"/>
  <c r="AH10" i="3"/>
  <c r="AG10" i="3"/>
  <c r="AF10" i="3"/>
  <c r="AE10" i="3"/>
  <c r="AD10" i="3"/>
  <c r="AC10" i="3"/>
  <c r="AB10" i="3"/>
  <c r="AA10" i="3"/>
  <c r="X10" i="3"/>
  <c r="W10" i="3"/>
  <c r="V10" i="3"/>
  <c r="U10" i="3"/>
  <c r="T10" i="3"/>
  <c r="S10" i="3"/>
  <c r="R10" i="3"/>
  <c r="Q10" i="3"/>
  <c r="P10" i="3"/>
  <c r="O10" i="3"/>
  <c r="M8" i="3"/>
  <c r="K10" i="1" s="1"/>
  <c r="L8" i="3"/>
  <c r="K8" i="3"/>
  <c r="J8" i="3"/>
  <c r="I8" i="3"/>
  <c r="H8" i="3"/>
  <c r="G8" i="3"/>
  <c r="F8" i="3"/>
  <c r="E8" i="3"/>
  <c r="D8" i="3"/>
  <c r="AI7" i="3"/>
  <c r="AH7" i="3"/>
  <c r="AG7" i="3"/>
  <c r="AF7" i="3"/>
  <c r="AE7" i="3"/>
  <c r="AD7" i="3"/>
  <c r="AC7" i="3"/>
  <c r="AB7" i="3"/>
  <c r="AA7" i="3"/>
  <c r="X7" i="3"/>
  <c r="W7" i="3"/>
  <c r="V7" i="3"/>
  <c r="U7" i="3"/>
  <c r="T7" i="3"/>
  <c r="S7" i="3"/>
  <c r="R7" i="3"/>
  <c r="Q7" i="3"/>
  <c r="P7" i="3"/>
  <c r="O7" i="3"/>
  <c r="AI6" i="3"/>
  <c r="AH6" i="3"/>
  <c r="AG6" i="3"/>
  <c r="AF6" i="3"/>
  <c r="AE6" i="3"/>
  <c r="AD6" i="3"/>
  <c r="AC6" i="3"/>
  <c r="AB6" i="3"/>
  <c r="AA6" i="3"/>
  <c r="M55" i="2"/>
  <c r="M57" i="2" s="1"/>
  <c r="L55" i="2"/>
  <c r="K55" i="2"/>
  <c r="K57" i="2" s="1"/>
  <c r="J55" i="2"/>
  <c r="I55" i="2"/>
  <c r="I57" i="2" s="1"/>
  <c r="H55" i="2"/>
  <c r="H57" i="2" s="1"/>
  <c r="G55" i="2"/>
  <c r="G57" i="2" s="1"/>
  <c r="F55" i="2"/>
  <c r="F57" i="2" s="1"/>
  <c r="E55" i="2"/>
  <c r="E57" i="2" s="1"/>
  <c r="D55" i="2"/>
  <c r="AK49" i="2"/>
  <c r="AJ49" i="2"/>
  <c r="AI49" i="2"/>
  <c r="AH49" i="2"/>
  <c r="AG49" i="2"/>
  <c r="AF49" i="2"/>
  <c r="AE49" i="2"/>
  <c r="AD49" i="2"/>
  <c r="AC49" i="2"/>
  <c r="M46" i="2"/>
  <c r="Y45" i="2" s="1"/>
  <c r="L46" i="2"/>
  <c r="K46" i="2"/>
  <c r="J46" i="2"/>
  <c r="AH46" i="2" s="1"/>
  <c r="I46" i="2"/>
  <c r="H46" i="2"/>
  <c r="G46" i="2"/>
  <c r="F46" i="2"/>
  <c r="E46" i="2"/>
  <c r="Q45" i="2" s="1"/>
  <c r="D46" i="2"/>
  <c r="P45" i="2" s="1"/>
  <c r="W45" i="2"/>
  <c r="U45" i="2"/>
  <c r="AK44" i="2"/>
  <c r="AJ44" i="2"/>
  <c r="AI44" i="2"/>
  <c r="AH44" i="2"/>
  <c r="AG44" i="2"/>
  <c r="AF44" i="2"/>
  <c r="AE44" i="2"/>
  <c r="AD44" i="2"/>
  <c r="AC44" i="2"/>
  <c r="X44" i="2"/>
  <c r="W44" i="2"/>
  <c r="U44" i="2"/>
  <c r="T44" i="2"/>
  <c r="R44" i="2"/>
  <c r="P44" i="2"/>
  <c r="Y43" i="2"/>
  <c r="W43" i="2"/>
  <c r="U43" i="2"/>
  <c r="Y42" i="2"/>
  <c r="X42" i="2"/>
  <c r="W42" i="2"/>
  <c r="U42" i="2"/>
  <c r="T42" i="2"/>
  <c r="R42" i="2"/>
  <c r="P42" i="2"/>
  <c r="AC41" i="2"/>
  <c r="W41" i="2"/>
  <c r="U41" i="2"/>
  <c r="X40" i="2"/>
  <c r="W40" i="2"/>
  <c r="U40" i="2"/>
  <c r="T40" i="2"/>
  <c r="S40" i="2"/>
  <c r="R40" i="2"/>
  <c r="P40" i="2"/>
  <c r="Y39" i="2"/>
  <c r="W39" i="2"/>
  <c r="W46" i="2" s="1"/>
  <c r="U39" i="2"/>
  <c r="U46" i="2" s="1"/>
  <c r="S39" i="2"/>
  <c r="M37" i="2"/>
  <c r="L37" i="2"/>
  <c r="X35" i="2" s="1"/>
  <c r="K37" i="2"/>
  <c r="J37" i="2"/>
  <c r="I37" i="2"/>
  <c r="H37" i="2"/>
  <c r="T33" i="2" s="1"/>
  <c r="G37" i="2"/>
  <c r="F37" i="2"/>
  <c r="R31" i="2" s="1"/>
  <c r="E37" i="2"/>
  <c r="D37" i="2"/>
  <c r="AE36" i="2"/>
  <c r="AD36" i="2"/>
  <c r="AC36" i="2"/>
  <c r="W36" i="2"/>
  <c r="U36" i="2"/>
  <c r="S36" i="2"/>
  <c r="Q36" i="2"/>
  <c r="AE35" i="2"/>
  <c r="AD35" i="2"/>
  <c r="AC35" i="2"/>
  <c r="W35" i="2"/>
  <c r="V35" i="2"/>
  <c r="U35" i="2"/>
  <c r="T35" i="2"/>
  <c r="S35" i="2"/>
  <c r="R35" i="2"/>
  <c r="Q35" i="2"/>
  <c r="P35" i="2"/>
  <c r="Y34" i="2"/>
  <c r="W34" i="2"/>
  <c r="S34" i="2"/>
  <c r="Q34" i="2"/>
  <c r="AE33" i="2"/>
  <c r="AD33" i="2"/>
  <c r="AC33" i="2"/>
  <c r="Y33" i="2"/>
  <c r="W33" i="2"/>
  <c r="V33" i="2"/>
  <c r="U33" i="2"/>
  <c r="S33" i="2"/>
  <c r="R33" i="2"/>
  <c r="Q33" i="2"/>
  <c r="P33" i="2"/>
  <c r="AK32" i="2"/>
  <c r="AJ32" i="2"/>
  <c r="AI32" i="2"/>
  <c r="AH32" i="2"/>
  <c r="AG32" i="2"/>
  <c r="AF32" i="2"/>
  <c r="W32" i="2"/>
  <c r="U32" i="2"/>
  <c r="S32" i="2"/>
  <c r="Q32" i="2"/>
  <c r="W31" i="2"/>
  <c r="V31" i="2"/>
  <c r="U31" i="2"/>
  <c r="S31" i="2"/>
  <c r="Q31" i="2"/>
  <c r="P31" i="2"/>
  <c r="AK30" i="2"/>
  <c r="AJ30" i="2"/>
  <c r="AI30" i="2"/>
  <c r="AH30" i="2"/>
  <c r="AG30" i="2"/>
  <c r="AF30" i="2"/>
  <c r="AE30" i="2"/>
  <c r="AD30" i="2"/>
  <c r="AC30" i="2"/>
  <c r="Y30" i="2"/>
  <c r="W30" i="2"/>
  <c r="S30" i="2"/>
  <c r="Q30" i="2"/>
  <c r="Q37" i="2" s="1"/>
  <c r="M26" i="2"/>
  <c r="L26" i="2"/>
  <c r="L27" i="2" s="1"/>
  <c r="K26" i="2"/>
  <c r="J26" i="2"/>
  <c r="I26" i="2"/>
  <c r="H26" i="2"/>
  <c r="G26" i="2"/>
  <c r="F26" i="2"/>
  <c r="R25" i="2" s="1"/>
  <c r="E26" i="2"/>
  <c r="D26" i="2"/>
  <c r="P25" i="2" s="1"/>
  <c r="X25" i="2"/>
  <c r="V25" i="2"/>
  <c r="T25" i="2"/>
  <c r="X24" i="2"/>
  <c r="V24" i="2"/>
  <c r="T24" i="2"/>
  <c r="AK23" i="2"/>
  <c r="AE23" i="2"/>
  <c r="AD23" i="2"/>
  <c r="AC23" i="2"/>
  <c r="X23" i="2"/>
  <c r="V23" i="2"/>
  <c r="T23" i="2"/>
  <c r="Y22" i="2"/>
  <c r="W22" i="2"/>
  <c r="V22" i="2"/>
  <c r="U22" i="2"/>
  <c r="T22" i="2"/>
  <c r="S22" i="2"/>
  <c r="Q22" i="2"/>
  <c r="AK21" i="2"/>
  <c r="AJ21" i="2"/>
  <c r="AI21" i="2"/>
  <c r="AH21" i="2"/>
  <c r="AG21" i="2"/>
  <c r="AF21" i="2"/>
  <c r="X21" i="2"/>
  <c r="V21" i="2"/>
  <c r="T21" i="2"/>
  <c r="AE20" i="2"/>
  <c r="AD20" i="2"/>
  <c r="AC20" i="2"/>
  <c r="X20" i="2"/>
  <c r="V20" i="2"/>
  <c r="T20" i="2"/>
  <c r="X19" i="2"/>
  <c r="V19" i="2"/>
  <c r="T19" i="2"/>
  <c r="Y18" i="2"/>
  <c r="W18" i="2"/>
  <c r="V18" i="2"/>
  <c r="U18" i="2"/>
  <c r="T18" i="2"/>
  <c r="S18" i="2"/>
  <c r="Q18" i="2"/>
  <c r="AK17" i="2"/>
  <c r="AJ17" i="2"/>
  <c r="AI17" i="2"/>
  <c r="AH17" i="2"/>
  <c r="AG17" i="2"/>
  <c r="AF17" i="2"/>
  <c r="AE17" i="2"/>
  <c r="AD17" i="2"/>
  <c r="AC17" i="2"/>
  <c r="V17" i="2"/>
  <c r="AI16" i="2"/>
  <c r="AH16" i="2"/>
  <c r="AG16" i="2"/>
  <c r="AF16" i="2"/>
  <c r="AE16" i="2"/>
  <c r="AD16" i="2"/>
  <c r="AC16" i="2"/>
  <c r="V16" i="2"/>
  <c r="T16" i="2"/>
  <c r="AK15" i="2"/>
  <c r="AJ15" i="2"/>
  <c r="AI15" i="2"/>
  <c r="AH15" i="2"/>
  <c r="AG15" i="2"/>
  <c r="AF15" i="2"/>
  <c r="AE15" i="2"/>
  <c r="AD15" i="2"/>
  <c r="AC15" i="2"/>
  <c r="V15" i="2"/>
  <c r="M13" i="2"/>
  <c r="Y9" i="2" s="1"/>
  <c r="L13" i="2"/>
  <c r="K13" i="2"/>
  <c r="J13" i="2"/>
  <c r="I13" i="2"/>
  <c r="H13" i="2"/>
  <c r="G13" i="2"/>
  <c r="F13" i="2"/>
  <c r="E13" i="2"/>
  <c r="Q9" i="2" s="1"/>
  <c r="D13" i="2"/>
  <c r="AE12" i="2"/>
  <c r="AD12" i="2"/>
  <c r="AC12" i="2"/>
  <c r="X12" i="2"/>
  <c r="AK11" i="2"/>
  <c r="AJ11" i="2"/>
  <c r="AI11" i="2"/>
  <c r="AE11" i="2"/>
  <c r="AD11" i="2"/>
  <c r="AC11" i="2"/>
  <c r="X11" i="2"/>
  <c r="AK10" i="2"/>
  <c r="AJ10" i="2"/>
  <c r="AI10" i="2"/>
  <c r="AH10" i="2"/>
  <c r="AG10" i="2"/>
  <c r="AF10" i="2"/>
  <c r="AE10" i="2"/>
  <c r="AD10" i="2"/>
  <c r="AC10" i="2"/>
  <c r="X10" i="2"/>
  <c r="AK9" i="2"/>
  <c r="AJ9" i="2"/>
  <c r="AI9" i="2"/>
  <c r="AH9" i="2"/>
  <c r="AG9" i="2"/>
  <c r="AF9" i="2"/>
  <c r="AE9" i="2"/>
  <c r="AD9" i="2"/>
  <c r="AC9" i="2"/>
  <c r="X9" i="2"/>
  <c r="W9" i="2"/>
  <c r="U9" i="2"/>
  <c r="S9" i="2"/>
  <c r="AK8" i="2"/>
  <c r="AJ8" i="2"/>
  <c r="AI8" i="2"/>
  <c r="AG8" i="2"/>
  <c r="AF8" i="2"/>
  <c r="X8" i="2"/>
  <c r="AE7" i="2"/>
  <c r="AD7" i="2"/>
  <c r="AC7" i="2"/>
  <c r="X7" i="2"/>
  <c r="X6" i="2"/>
  <c r="K12" i="1"/>
  <c r="J12" i="1"/>
  <c r="I12" i="1"/>
  <c r="H12" i="1"/>
  <c r="G12" i="1"/>
  <c r="F12" i="1"/>
  <c r="E12" i="1"/>
  <c r="D12" i="1"/>
  <c r="C12" i="1"/>
  <c r="B12" i="1"/>
  <c r="I10" i="1"/>
  <c r="G10" i="1"/>
  <c r="E10" i="1"/>
  <c r="C10" i="1"/>
  <c r="I8" i="1"/>
  <c r="H8" i="1"/>
  <c r="G8" i="1"/>
  <c r="F8" i="1"/>
  <c r="E8" i="1"/>
  <c r="D8" i="1"/>
  <c r="C8" i="1"/>
  <c r="B8" i="1"/>
  <c r="S25" i="3" l="1"/>
  <c r="U25" i="3"/>
  <c r="U26" i="3"/>
  <c r="AI20" i="3"/>
  <c r="X20" i="3"/>
  <c r="D57" i="2"/>
  <c r="P15" i="2"/>
  <c r="P18" i="2"/>
  <c r="P22" i="2"/>
  <c r="P20" i="2"/>
  <c r="P24" i="2"/>
  <c r="P16" i="2"/>
  <c r="P17" i="2"/>
  <c r="P19" i="2"/>
  <c r="P21" i="2"/>
  <c r="P23" i="2"/>
  <c r="P11" i="2"/>
  <c r="P10" i="2"/>
  <c r="P12" i="2"/>
  <c r="Q39" i="2"/>
  <c r="Q42" i="2"/>
  <c r="Q43" i="2"/>
  <c r="Q44" i="2"/>
  <c r="Q40" i="2"/>
  <c r="Q41" i="2"/>
  <c r="Q46" i="2" s="1"/>
  <c r="AD46" i="2"/>
  <c r="E47" i="2"/>
  <c r="R54" i="2"/>
  <c r="R52" i="2"/>
  <c r="R51" i="2"/>
  <c r="R49" i="2"/>
  <c r="R56" i="2"/>
  <c r="R55" i="2"/>
  <c r="R8" i="2"/>
  <c r="R9" i="2"/>
  <c r="R6" i="2"/>
  <c r="R7" i="2"/>
  <c r="R10" i="2"/>
  <c r="R11" i="2"/>
  <c r="R12" i="2"/>
  <c r="R18" i="2"/>
  <c r="R15" i="2"/>
  <c r="R16" i="2"/>
  <c r="R22" i="2"/>
  <c r="F27" i="2"/>
  <c r="R17" i="2"/>
  <c r="R19" i="2"/>
  <c r="R20" i="2"/>
  <c r="R21" i="2"/>
  <c r="R23" i="2"/>
  <c r="R24" i="2"/>
  <c r="G47" i="2"/>
  <c r="S42" i="2"/>
  <c r="S43" i="2"/>
  <c r="S44" i="2"/>
  <c r="S41" i="2"/>
  <c r="S46" i="2" s="1"/>
  <c r="S45" i="2"/>
  <c r="AF46" i="2"/>
  <c r="T56" i="2"/>
  <c r="T49" i="2"/>
  <c r="T52" i="2"/>
  <c r="T51" i="2"/>
  <c r="T54" i="2"/>
  <c r="T55" i="2"/>
  <c r="T31" i="2"/>
  <c r="T7" i="2"/>
  <c r="T8" i="2"/>
  <c r="T9" i="2"/>
  <c r="T11" i="2"/>
  <c r="T6" i="2"/>
  <c r="T10" i="2"/>
  <c r="T12" i="2"/>
  <c r="H27" i="2"/>
  <c r="T15" i="2"/>
  <c r="T17" i="2"/>
  <c r="U30" i="2"/>
  <c r="U34" i="2"/>
  <c r="I47" i="2"/>
  <c r="J57" i="2"/>
  <c r="AI57" i="2" s="1"/>
  <c r="V42" i="2"/>
  <c r="V40" i="2"/>
  <c r="V44" i="2"/>
  <c r="V8" i="2"/>
  <c r="V9" i="2"/>
  <c r="V6" i="2"/>
  <c r="V7" i="2"/>
  <c r="V10" i="2"/>
  <c r="V11" i="2"/>
  <c r="V12" i="2"/>
  <c r="J27" i="2"/>
  <c r="AJ46" i="2"/>
  <c r="K47" i="2"/>
  <c r="L57" i="2"/>
  <c r="X55" i="2" s="1"/>
  <c r="X33" i="2"/>
  <c r="X31" i="2"/>
  <c r="X15" i="2"/>
  <c r="X16" i="2"/>
  <c r="X17" i="2"/>
  <c r="X18" i="2"/>
  <c r="X22" i="2"/>
  <c r="X26" i="2"/>
  <c r="X13" i="2"/>
  <c r="Y40" i="2"/>
  <c r="Y41" i="2"/>
  <c r="Y44" i="2"/>
  <c r="Y31" i="2"/>
  <c r="Y32" i="2"/>
  <c r="Y35" i="2"/>
  <c r="Y36" i="2"/>
  <c r="M47" i="2"/>
  <c r="P6" i="2"/>
  <c r="D27" i="2"/>
  <c r="P7" i="2"/>
  <c r="P8" i="2"/>
  <c r="P9" i="2"/>
  <c r="AC13" i="2"/>
  <c r="Q12" i="2"/>
  <c r="Q10" i="2"/>
  <c r="Q8" i="2"/>
  <c r="AE13" i="2"/>
  <c r="S12" i="2"/>
  <c r="S10" i="2"/>
  <c r="S8" i="2"/>
  <c r="AG13" i="2"/>
  <c r="U12" i="2"/>
  <c r="U10" i="2"/>
  <c r="U8" i="2"/>
  <c r="AI13" i="2"/>
  <c r="W12" i="2"/>
  <c r="W10" i="2"/>
  <c r="W8" i="2"/>
  <c r="AK13" i="2"/>
  <c r="Y12" i="2"/>
  <c r="Y10" i="2"/>
  <c r="Y8" i="2"/>
  <c r="AD13" i="2"/>
  <c r="AH13" i="2"/>
  <c r="E27" i="2"/>
  <c r="C14" i="1" s="1"/>
  <c r="AC26" i="2"/>
  <c r="Q25" i="2"/>
  <c r="Q23" i="2"/>
  <c r="Q21" i="2"/>
  <c r="Q19" i="2"/>
  <c r="Q17" i="2"/>
  <c r="Q15" i="2"/>
  <c r="G27" i="2"/>
  <c r="AF27" i="2" s="1"/>
  <c r="AE26" i="2"/>
  <c r="S25" i="2"/>
  <c r="S23" i="2"/>
  <c r="S21" i="2"/>
  <c r="S19" i="2"/>
  <c r="S17" i="2"/>
  <c r="S15" i="2"/>
  <c r="I27" i="2"/>
  <c r="G14" i="1" s="1"/>
  <c r="AG26" i="2"/>
  <c r="U25" i="2"/>
  <c r="U23" i="2"/>
  <c r="U21" i="2"/>
  <c r="U19" i="2"/>
  <c r="U17" i="2"/>
  <c r="U15" i="2"/>
  <c r="K27" i="2"/>
  <c r="AI26" i="2"/>
  <c r="W25" i="2"/>
  <c r="W23" i="2"/>
  <c r="W21" i="2"/>
  <c r="W19" i="2"/>
  <c r="W17" i="2"/>
  <c r="W15" i="2"/>
  <c r="M27" i="2"/>
  <c r="K14" i="1" s="1"/>
  <c r="AK26" i="2"/>
  <c r="Y25" i="2"/>
  <c r="Y23" i="2"/>
  <c r="Y21" i="2"/>
  <c r="Y19" i="2"/>
  <c r="Y17" i="2"/>
  <c r="Y15" i="2"/>
  <c r="AD26" i="2"/>
  <c r="AH26" i="2"/>
  <c r="AJ27" i="2"/>
  <c r="Q56" i="2"/>
  <c r="Q54" i="2"/>
  <c r="Q52" i="2"/>
  <c r="Q51" i="2"/>
  <c r="Q49" i="2"/>
  <c r="E58" i="2"/>
  <c r="AC57" i="2"/>
  <c r="Q53" i="2"/>
  <c r="Q50" i="2"/>
  <c r="S56" i="2"/>
  <c r="S54" i="2"/>
  <c r="S52" i="2"/>
  <c r="S51" i="2"/>
  <c r="S49" i="2"/>
  <c r="G58" i="2"/>
  <c r="AE57" i="2"/>
  <c r="S53" i="2"/>
  <c r="S50" i="2"/>
  <c r="U56" i="2"/>
  <c r="U54" i="2"/>
  <c r="U52" i="2"/>
  <c r="U51" i="2"/>
  <c r="U49" i="2"/>
  <c r="AG57" i="2"/>
  <c r="U53" i="2"/>
  <c r="U50" i="2"/>
  <c r="W56" i="2"/>
  <c r="W54" i="2"/>
  <c r="W52" i="2"/>
  <c r="W51" i="2"/>
  <c r="W49" i="2"/>
  <c r="K58" i="2"/>
  <c r="W53" i="2"/>
  <c r="W50" i="2"/>
  <c r="Y56" i="2"/>
  <c r="Y54" i="2"/>
  <c r="Y52" i="2"/>
  <c r="Y51" i="2"/>
  <c r="Y49" i="2"/>
  <c r="Y53" i="2"/>
  <c r="Y50" i="2"/>
  <c r="F135" i="3"/>
  <c r="G135" i="3" s="1"/>
  <c r="H135" i="3" s="1"/>
  <c r="F139" i="3"/>
  <c r="F143" i="3"/>
  <c r="F137" i="3"/>
  <c r="Q6" i="2"/>
  <c r="S6" i="2"/>
  <c r="U6" i="2"/>
  <c r="W6" i="2"/>
  <c r="Y6" i="2"/>
  <c r="Q7" i="2"/>
  <c r="S7" i="2"/>
  <c r="U7" i="2"/>
  <c r="W7" i="2"/>
  <c r="Y7" i="2"/>
  <c r="Q11" i="2"/>
  <c r="S11" i="2"/>
  <c r="U11" i="2"/>
  <c r="W11" i="2"/>
  <c r="Y11" i="2"/>
  <c r="AF13" i="2"/>
  <c r="AJ13" i="2"/>
  <c r="V26" i="2"/>
  <c r="Q16" i="2"/>
  <c r="S16" i="2"/>
  <c r="U16" i="2"/>
  <c r="W16" i="2"/>
  <c r="Y16" i="2"/>
  <c r="Q20" i="2"/>
  <c r="S20" i="2"/>
  <c r="U20" i="2"/>
  <c r="W20" i="2"/>
  <c r="Y20" i="2"/>
  <c r="Q24" i="2"/>
  <c r="S24" i="2"/>
  <c r="U24" i="2"/>
  <c r="W24" i="2"/>
  <c r="Y24" i="2"/>
  <c r="AF26" i="2"/>
  <c r="AJ26" i="2"/>
  <c r="S37" i="2"/>
  <c r="W37" i="2"/>
  <c r="D47" i="2"/>
  <c r="P36" i="2"/>
  <c r="P34" i="2"/>
  <c r="P32" i="2"/>
  <c r="P30" i="2"/>
  <c r="AC37" i="2"/>
  <c r="F47" i="2"/>
  <c r="F58" i="2" s="1"/>
  <c r="AD37" i="2"/>
  <c r="R36" i="2"/>
  <c r="R34" i="2"/>
  <c r="R32" i="2"/>
  <c r="R30" i="2"/>
  <c r="AE37" i="2"/>
  <c r="H47" i="2"/>
  <c r="AG47" i="2" s="1"/>
  <c r="AF37" i="2"/>
  <c r="T36" i="2"/>
  <c r="T34" i="2"/>
  <c r="T32" i="2"/>
  <c r="T30" i="2"/>
  <c r="AG37" i="2"/>
  <c r="J47" i="2"/>
  <c r="AI47" i="2" s="1"/>
  <c r="AH37" i="2"/>
  <c r="V36" i="2"/>
  <c r="V34" i="2"/>
  <c r="V32" i="2"/>
  <c r="V30" i="2"/>
  <c r="AI37" i="2"/>
  <c r="L47" i="2"/>
  <c r="AJ37" i="2"/>
  <c r="X36" i="2"/>
  <c r="X34" i="2"/>
  <c r="X32" i="2"/>
  <c r="X30" i="2"/>
  <c r="AK37" i="2"/>
  <c r="D58" i="3"/>
  <c r="H58" i="3"/>
  <c r="F141" i="3"/>
  <c r="AC46" i="2"/>
  <c r="AE46" i="2"/>
  <c r="AG46" i="2"/>
  <c r="AI46" i="2"/>
  <c r="AK46" i="2"/>
  <c r="Q55" i="2"/>
  <c r="Q57" i="2" s="1"/>
  <c r="S55" i="2"/>
  <c r="S57" i="2" s="1"/>
  <c r="U55" i="2"/>
  <c r="W55" i="2"/>
  <c r="Y55" i="2"/>
  <c r="Y57" i="2" s="1"/>
  <c r="AD55" i="2"/>
  <c r="AF55" i="2"/>
  <c r="AH55" i="2"/>
  <c r="AJ55" i="2"/>
  <c r="O8" i="3"/>
  <c r="Q8" i="3"/>
  <c r="S8" i="3"/>
  <c r="U8" i="3"/>
  <c r="W8" i="3"/>
  <c r="AA8" i="3"/>
  <c r="AC8" i="3"/>
  <c r="AE8" i="3"/>
  <c r="AG8" i="3"/>
  <c r="AI8" i="3"/>
  <c r="D13" i="3"/>
  <c r="F13" i="3"/>
  <c r="H13" i="3"/>
  <c r="J13" i="3"/>
  <c r="L13" i="3"/>
  <c r="AA28" i="3"/>
  <c r="P27" i="3"/>
  <c r="P25" i="3"/>
  <c r="AC28" i="3"/>
  <c r="R27" i="3"/>
  <c r="R25" i="3"/>
  <c r="AE28" i="3"/>
  <c r="T27" i="3"/>
  <c r="T25" i="3"/>
  <c r="AG28" i="3"/>
  <c r="V27" i="3"/>
  <c r="V25" i="3"/>
  <c r="AI28" i="3"/>
  <c r="X27" i="3"/>
  <c r="X25" i="3"/>
  <c r="AD28" i="3"/>
  <c r="AH28" i="3"/>
  <c r="F58" i="3"/>
  <c r="J58" i="3"/>
  <c r="E137" i="3"/>
  <c r="G85" i="3"/>
  <c r="E139" i="3"/>
  <c r="I85" i="3"/>
  <c r="E141" i="3"/>
  <c r="K85" i="3"/>
  <c r="E143" i="3"/>
  <c r="M85" i="3"/>
  <c r="J85" i="3"/>
  <c r="F136" i="3"/>
  <c r="G136" i="3" s="1"/>
  <c r="H136" i="3" s="1"/>
  <c r="F138" i="3"/>
  <c r="F140" i="3"/>
  <c r="G140" i="3" s="1"/>
  <c r="H140" i="3" s="1"/>
  <c r="F142" i="3"/>
  <c r="G142" i="3" s="1"/>
  <c r="H142" i="3" s="1"/>
  <c r="B10" i="1"/>
  <c r="D10" i="1"/>
  <c r="F10" i="1"/>
  <c r="H10" i="1"/>
  <c r="J10" i="1"/>
  <c r="F14" i="1"/>
  <c r="P39" i="2"/>
  <c r="R39" i="2"/>
  <c r="T39" i="2"/>
  <c r="V39" i="2"/>
  <c r="X39" i="2"/>
  <c r="P41" i="2"/>
  <c r="R41" i="2"/>
  <c r="T41" i="2"/>
  <c r="V41" i="2"/>
  <c r="X41" i="2"/>
  <c r="P43" i="2"/>
  <c r="R43" i="2"/>
  <c r="T43" i="2"/>
  <c r="V43" i="2"/>
  <c r="X43" i="2"/>
  <c r="R45" i="2"/>
  <c r="T45" i="2"/>
  <c r="V45" i="2"/>
  <c r="X45" i="2"/>
  <c r="P50" i="2"/>
  <c r="R50" i="2"/>
  <c r="T50" i="2"/>
  <c r="R53" i="2"/>
  <c r="T53" i="2"/>
  <c r="AC55" i="2"/>
  <c r="AE55" i="2"/>
  <c r="AG55" i="2"/>
  <c r="AI55" i="2"/>
  <c r="AK55" i="2"/>
  <c r="AD57" i="2"/>
  <c r="AF57" i="2"/>
  <c r="E58" i="3"/>
  <c r="G58" i="3"/>
  <c r="I58" i="3"/>
  <c r="K58" i="3"/>
  <c r="M58" i="3"/>
  <c r="P8" i="3"/>
  <c r="R8" i="3"/>
  <c r="T8" i="3"/>
  <c r="V8" i="3"/>
  <c r="X8" i="3"/>
  <c r="AB8" i="3"/>
  <c r="AD8" i="3"/>
  <c r="AF8" i="3"/>
  <c r="AH8" i="3"/>
  <c r="E13" i="3"/>
  <c r="G13" i="3"/>
  <c r="I13" i="3"/>
  <c r="K13" i="3"/>
  <c r="M13" i="3"/>
  <c r="P26" i="3"/>
  <c r="R26" i="3"/>
  <c r="T26" i="3"/>
  <c r="V26" i="3"/>
  <c r="X26" i="3"/>
  <c r="AB28" i="3"/>
  <c r="AF28" i="3"/>
  <c r="L58" i="3"/>
  <c r="G138" i="3"/>
  <c r="H138" i="3" s="1"/>
  <c r="H85" i="3"/>
  <c r="L85" i="3"/>
  <c r="F144" i="3"/>
  <c r="G144" i="3" s="1"/>
  <c r="H144" i="3" s="1"/>
  <c r="AJ57" i="2" l="1"/>
  <c r="X53" i="2"/>
  <c r="AH57" i="2"/>
  <c r="G141" i="3"/>
  <c r="H141" i="3" s="1"/>
  <c r="P37" i="2"/>
  <c r="P52" i="2"/>
  <c r="P49" i="2"/>
  <c r="P56" i="2"/>
  <c r="P54" i="2"/>
  <c r="P51" i="2"/>
  <c r="P53" i="2"/>
  <c r="P55" i="2"/>
  <c r="P57" i="2" s="1"/>
  <c r="P26" i="2"/>
  <c r="AD27" i="2"/>
  <c r="R37" i="2"/>
  <c r="AE47" i="2"/>
  <c r="R57" i="2"/>
  <c r="R13" i="2"/>
  <c r="R26" i="2"/>
  <c r="D14" i="1"/>
  <c r="T57" i="2"/>
  <c r="T37" i="2"/>
  <c r="T13" i="2"/>
  <c r="T26" i="2"/>
  <c r="I58" i="2"/>
  <c r="U37" i="2"/>
  <c r="U57" i="2"/>
  <c r="V56" i="2"/>
  <c r="V54" i="2"/>
  <c r="V52" i="2"/>
  <c r="V51" i="2"/>
  <c r="V49" i="2"/>
  <c r="V53" i="2"/>
  <c r="V50" i="2"/>
  <c r="J58" i="2"/>
  <c r="AH58" i="2" s="1"/>
  <c r="V55" i="2"/>
  <c r="V57" i="2" s="1"/>
  <c r="V37" i="2"/>
  <c r="AH27" i="2"/>
  <c r="H14" i="1"/>
  <c r="V13" i="2"/>
  <c r="W57" i="2"/>
  <c r="X50" i="2"/>
  <c r="J14" i="1"/>
  <c r="L58" i="2"/>
  <c r="AK57" i="2"/>
  <c r="X52" i="2"/>
  <c r="X49" i="2"/>
  <c r="X56" i="2"/>
  <c r="X57" i="2" s="1"/>
  <c r="X54" i="2"/>
  <c r="X51" i="2"/>
  <c r="AK47" i="2"/>
  <c r="X37" i="2"/>
  <c r="Y46" i="2"/>
  <c r="Y37" i="2"/>
  <c r="M58" i="2"/>
  <c r="P13" i="2"/>
  <c r="B14" i="1"/>
  <c r="M18" i="3"/>
  <c r="X13" i="3"/>
  <c r="AI13" i="3"/>
  <c r="K11" i="1"/>
  <c r="I18" i="3"/>
  <c r="T13" i="3"/>
  <c r="AE13" i="3"/>
  <c r="G11" i="1"/>
  <c r="E18" i="3"/>
  <c r="P13" i="3"/>
  <c r="AA13" i="3"/>
  <c r="C11" i="1"/>
  <c r="X46" i="2"/>
  <c r="T46" i="2"/>
  <c r="P46" i="2"/>
  <c r="AH13" i="3"/>
  <c r="J11" i="1"/>
  <c r="L18" i="3"/>
  <c r="W13" i="3"/>
  <c r="AD13" i="3"/>
  <c r="F11" i="1"/>
  <c r="H18" i="3"/>
  <c r="S13" i="3"/>
  <c r="B11" i="1"/>
  <c r="D18" i="3"/>
  <c r="O13" i="3"/>
  <c r="AD58" i="2"/>
  <c r="B13" i="1"/>
  <c r="Y13" i="2"/>
  <c r="U13" i="2"/>
  <c r="Q13" i="2"/>
  <c r="D58" i="2"/>
  <c r="Y26" i="2"/>
  <c r="W26" i="2"/>
  <c r="U26" i="2"/>
  <c r="S26" i="2"/>
  <c r="Q26" i="2"/>
  <c r="K18" i="3"/>
  <c r="V13" i="3"/>
  <c r="AG13" i="3"/>
  <c r="I11" i="1"/>
  <c r="G18" i="3"/>
  <c r="R13" i="3"/>
  <c r="AC13" i="3"/>
  <c r="E11" i="1"/>
  <c r="AC47" i="2"/>
  <c r="V46" i="2"/>
  <c r="R46" i="2"/>
  <c r="G143" i="3"/>
  <c r="H143" i="3" s="1"/>
  <c r="G139" i="3"/>
  <c r="H139" i="3" s="1"/>
  <c r="G137" i="3"/>
  <c r="H137" i="3" s="1"/>
  <c r="AF13" i="3"/>
  <c r="H11" i="1"/>
  <c r="J18" i="3"/>
  <c r="U13" i="3"/>
  <c r="AB13" i="3"/>
  <c r="D11" i="1"/>
  <c r="F18" i="3"/>
  <c r="Q13" i="3"/>
  <c r="J13" i="1"/>
  <c r="AJ47" i="2"/>
  <c r="H13" i="1"/>
  <c r="AH47" i="2"/>
  <c r="F13" i="1"/>
  <c r="AF47" i="2"/>
  <c r="D13" i="1"/>
  <c r="AD47" i="2"/>
  <c r="W13" i="2"/>
  <c r="S13" i="2"/>
  <c r="H58" i="2"/>
  <c r="AI58" i="2"/>
  <c r="AE58" i="2"/>
  <c r="AK27" i="2"/>
  <c r="K13" i="1"/>
  <c r="I13" i="1"/>
  <c r="AI27" i="2"/>
  <c r="I14" i="1"/>
  <c r="AG27" i="2"/>
  <c r="G13" i="1"/>
  <c r="E13" i="1"/>
  <c r="AE27" i="2"/>
  <c r="E14" i="1"/>
  <c r="AC27" i="2"/>
  <c r="C13" i="1"/>
  <c r="AG58" i="2" l="1"/>
  <c r="AC58" i="2"/>
  <c r="AJ58" i="2"/>
  <c r="AK58" i="2"/>
  <c r="F22" i="3"/>
  <c r="Q18" i="3"/>
  <c r="G62" i="3"/>
  <c r="AB18" i="3"/>
  <c r="J22" i="3"/>
  <c r="U18" i="3"/>
  <c r="K62" i="3"/>
  <c r="AF18" i="3"/>
  <c r="D22" i="3"/>
  <c r="O18" i="3"/>
  <c r="E62" i="3"/>
  <c r="AF58" i="2"/>
  <c r="H62" i="3"/>
  <c r="AC18" i="3"/>
  <c r="G22" i="3"/>
  <c r="R18" i="3"/>
  <c r="L62" i="3"/>
  <c r="AG18" i="3"/>
  <c r="K22" i="3"/>
  <c r="V18" i="3"/>
  <c r="H22" i="3"/>
  <c r="S18" i="3"/>
  <c r="I62" i="3"/>
  <c r="AD18" i="3"/>
  <c r="L22" i="3"/>
  <c r="W18" i="3"/>
  <c r="M62" i="3"/>
  <c r="AH18" i="3"/>
  <c r="F62" i="3"/>
  <c r="AA18" i="3"/>
  <c r="E22" i="3"/>
  <c r="P18" i="3"/>
  <c r="J62" i="3"/>
  <c r="AE18" i="3"/>
  <c r="I22" i="3"/>
  <c r="T18" i="3"/>
  <c r="AI18" i="3"/>
  <c r="X18" i="3"/>
  <c r="AI22" i="3" l="1"/>
  <c r="X22" i="3"/>
  <c r="J63" i="3"/>
  <c r="AE22" i="3"/>
  <c r="J115" i="3"/>
  <c r="J116" i="3" s="1"/>
  <c r="T22" i="3"/>
  <c r="G9" i="1"/>
  <c r="M115" i="3"/>
  <c r="M116" i="3" s="1"/>
  <c r="W22" i="3"/>
  <c r="AH22" i="3"/>
  <c r="M63" i="3"/>
  <c r="H63" i="3"/>
  <c r="AC22" i="3"/>
  <c r="H115" i="3"/>
  <c r="H116" i="3" s="1"/>
  <c r="R22" i="3"/>
  <c r="E9" i="1"/>
  <c r="K115" i="3"/>
  <c r="K116" i="3" s="1"/>
  <c r="U22" i="3"/>
  <c r="K63" i="3"/>
  <c r="H9" i="1"/>
  <c r="AF22" i="3"/>
  <c r="F63" i="3"/>
  <c r="AA22" i="3"/>
  <c r="F115" i="3"/>
  <c r="F116" i="3" s="1"/>
  <c r="P22" i="3"/>
  <c r="C9" i="1"/>
  <c r="I115" i="3"/>
  <c r="I116" i="3" s="1"/>
  <c r="S22" i="3"/>
  <c r="AD22" i="3"/>
  <c r="F9" i="1"/>
  <c r="I63" i="3"/>
  <c r="L63" i="3"/>
  <c r="AG22" i="3"/>
  <c r="L115" i="3"/>
  <c r="L116" i="3" s="1"/>
  <c r="V22" i="3"/>
  <c r="I9" i="1"/>
  <c r="E115" i="3"/>
  <c r="E116" i="3" s="1"/>
  <c r="O22" i="3"/>
  <c r="B9" i="1"/>
  <c r="E63" i="3"/>
  <c r="G115" i="3"/>
  <c r="G116" i="3" s="1"/>
  <c r="Q22" i="3"/>
  <c r="G63" i="3"/>
  <c r="D9" i="1"/>
  <c r="AB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maliana</author>
  </authors>
  <commentList>
    <comment ref="K8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maliana:</t>
        </r>
        <r>
          <rPr>
            <sz val="9"/>
            <color indexed="81"/>
            <rFont val="Tahoma"/>
            <family val="2"/>
          </rPr>
          <t xml:space="preserve">
as restated in the 2011 annual report</t>
        </r>
      </text>
    </comment>
  </commentList>
</comments>
</file>

<file path=xl/sharedStrings.xml><?xml version="1.0" encoding="utf-8"?>
<sst xmlns="http://schemas.openxmlformats.org/spreadsheetml/2006/main" count="144" uniqueCount="124">
  <si>
    <t>Current liabilities:</t>
  </si>
  <si>
    <t>Basic</t>
  </si>
  <si>
    <t xml:space="preserve">Inventories </t>
  </si>
  <si>
    <t xml:space="preserve">Cost of sales </t>
  </si>
  <si>
    <t>Other Operating Income</t>
  </si>
  <si>
    <t>Vertical Percentage</t>
  </si>
  <si>
    <t>Horizontal Percentage</t>
  </si>
  <si>
    <t>Gross profit</t>
  </si>
  <si>
    <t>CONSOLIDATED BALANCE SHEETS</t>
  </si>
  <si>
    <t>ASSETS</t>
  </si>
  <si>
    <t>Current assets:</t>
  </si>
  <si>
    <t>Total current assets</t>
  </si>
  <si>
    <t xml:space="preserve">Total current liabilities </t>
  </si>
  <si>
    <t>Non-current assets:</t>
  </si>
  <si>
    <t>Property, plant and equipment</t>
  </si>
  <si>
    <t>Investment properties</t>
  </si>
  <si>
    <t>Total non-current assets</t>
  </si>
  <si>
    <t>EQUITY AND LIABILITIES</t>
  </si>
  <si>
    <t>Non-current liabilities:</t>
  </si>
  <si>
    <t>Deffered tax liabilities</t>
  </si>
  <si>
    <t>Total non-current liabilities</t>
  </si>
  <si>
    <t>Share capital</t>
  </si>
  <si>
    <t>Retained earnings</t>
  </si>
  <si>
    <t>Minority interests</t>
  </si>
  <si>
    <t>Total to equity holders of the company</t>
  </si>
  <si>
    <t>Stockholders' equity to total assets ratio</t>
  </si>
  <si>
    <t>10 YEAR FINANCIAL SUMMARY</t>
  </si>
  <si>
    <t>Intangible assets</t>
  </si>
  <si>
    <t>Revenue</t>
  </si>
  <si>
    <t>Administration expenses</t>
  </si>
  <si>
    <t>Finance costs</t>
  </si>
  <si>
    <t>Profit before tax</t>
  </si>
  <si>
    <t>Profit for the year</t>
  </si>
  <si>
    <t>Profit attributable to:</t>
  </si>
  <si>
    <t>Diluted</t>
  </si>
  <si>
    <t>Dividend per ordinary shares (sen) - RM0.10 each</t>
  </si>
  <si>
    <t>Other operating expenses</t>
  </si>
  <si>
    <t>RM</t>
  </si>
  <si>
    <t>Vertical Analysis</t>
  </si>
  <si>
    <t>Horizontal Analysis</t>
  </si>
  <si>
    <t>Profit for the year (Net income)</t>
  </si>
  <si>
    <t>Gross Profit Margin (Gross profit/Sales)</t>
  </si>
  <si>
    <t>Operating profit to sales ratio</t>
  </si>
  <si>
    <t>Operating Profit</t>
  </si>
  <si>
    <t>Debt ratio (Total Liabilities/Total Assets)</t>
  </si>
  <si>
    <t>Year</t>
  </si>
  <si>
    <t>EBIT</t>
  </si>
  <si>
    <t>Profit Margin</t>
  </si>
  <si>
    <t>Inventory</t>
  </si>
  <si>
    <t>Taxation</t>
  </si>
  <si>
    <t>Minority interest</t>
  </si>
  <si>
    <t>Owners of the Company</t>
  </si>
  <si>
    <t>Profit / (Loss) after tax</t>
  </si>
  <si>
    <t>Earnings per share (sen):</t>
  </si>
  <si>
    <t>TOTAL ASSETS</t>
  </si>
  <si>
    <t>TOTAL LIABILITIES</t>
  </si>
  <si>
    <t>TOTAL EQUITY</t>
  </si>
  <si>
    <t>Current tax liabilities</t>
  </si>
  <si>
    <t>Reserves</t>
  </si>
  <si>
    <t>Equity attributable to equity holders</t>
  </si>
  <si>
    <t xml:space="preserve">Balance Sheets </t>
  </si>
  <si>
    <t xml:space="preserve">Statements of Comprehensive Income </t>
  </si>
  <si>
    <t>STATEMENTS OF COMPREHENSIVE INCOME</t>
  </si>
  <si>
    <t xml:space="preserve">Inventory turnover within "days" </t>
  </si>
  <si>
    <t>Inventory turnover = (Inventory*365) / revenue</t>
  </si>
  <si>
    <t>Debt ratio = Total Liabilities/Total Assets</t>
  </si>
  <si>
    <t>Stockholders' equity to total assets ratio = Total Equity/Total Assets</t>
  </si>
  <si>
    <t>Total Liabilities and Equity</t>
  </si>
  <si>
    <t>OVERHEAD</t>
  </si>
  <si>
    <t>TOTAL OVERHEAD</t>
  </si>
  <si>
    <t>PBT</t>
  </si>
  <si>
    <t>PAT</t>
  </si>
  <si>
    <t>y-o-y change (%)</t>
  </si>
  <si>
    <t>Net Profit</t>
  </si>
  <si>
    <t>Margin (%)</t>
  </si>
  <si>
    <t>Overheads</t>
  </si>
  <si>
    <t>Gross Margin</t>
  </si>
  <si>
    <t>Gross Margin %</t>
  </si>
  <si>
    <t>Share of results of associates</t>
  </si>
  <si>
    <t>Interest in subsidiaries</t>
  </si>
  <si>
    <t>Interest in associates</t>
  </si>
  <si>
    <t>Other investments</t>
  </si>
  <si>
    <t>Deferred tax assets</t>
  </si>
  <si>
    <t>Receivables, deposits and prepayments</t>
  </si>
  <si>
    <t>Payables</t>
  </si>
  <si>
    <t>Borrowings:</t>
  </si>
  <si>
    <t>Deferred revenue</t>
  </si>
  <si>
    <t>Deposits</t>
  </si>
  <si>
    <t>Less: Tresury shares</t>
  </si>
  <si>
    <t>Reversal of impairment of interest in associates</t>
  </si>
  <si>
    <t>Zakat</t>
  </si>
  <si>
    <t>Non-controlling interests</t>
  </si>
  <si>
    <t>Available-for-sale Financial Assests</t>
  </si>
  <si>
    <t>Other assets</t>
  </si>
  <si>
    <t>Income tax payables</t>
  </si>
  <si>
    <t>Trade and other receivables</t>
  </si>
  <si>
    <t>Share premium</t>
  </si>
  <si>
    <t>Loss for the financial year from discontinued operation</t>
  </si>
  <si>
    <t>TOTAL OVERHEAD(OVERHEAD+FINANCE COST)</t>
  </si>
  <si>
    <t>subscription money received</t>
  </si>
  <si>
    <t>Current Tax Asset</t>
  </si>
  <si>
    <t>Cash and bank balances</t>
  </si>
  <si>
    <t>Trade and other payables</t>
  </si>
  <si>
    <t>Retirement benefits obligation</t>
  </si>
  <si>
    <t>Tax Recoverable</t>
  </si>
  <si>
    <t>Short term fund / Prepayment</t>
  </si>
  <si>
    <t>Other Payable and accruals</t>
  </si>
  <si>
    <t>Retirement benefits obligations</t>
  </si>
  <si>
    <t>Prepaid leases (lesehold land use right)</t>
  </si>
  <si>
    <t>Trade receivables</t>
  </si>
  <si>
    <t>10 Year Financial Summary - Apollo Holding Berhad Malaysia</t>
  </si>
  <si>
    <t>LIQUIDITY RATIO</t>
  </si>
  <si>
    <t>Total Current Assets</t>
  </si>
  <si>
    <t>Quick Ratio</t>
  </si>
  <si>
    <t>Total Current Liabilities</t>
  </si>
  <si>
    <t>Liquidity Ratio</t>
  </si>
  <si>
    <t>ITEM</t>
  </si>
  <si>
    <t xml:space="preserve"> </t>
  </si>
  <si>
    <t>Net Income</t>
  </si>
  <si>
    <t>Depreciation</t>
  </si>
  <si>
    <t>Total Liabilities</t>
  </si>
  <si>
    <t>Total Profit</t>
  </si>
  <si>
    <t>SOLVENCY RATIO</t>
  </si>
  <si>
    <t>Solvency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</si>
</sst>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_ ;[Red]\-#,##0\ "/>
    <numFmt numFmtId="166" formatCode="0_ "/>
    <numFmt numFmtId="167" formatCode="#,##0_ "/>
    <numFmt numFmtId="168" formatCode="#,##0.00000"/>
    <numFmt numFmtId="171" formatCode="_(* #,##0.00_);_(* \(#,##0.00\);_(* &quot;-&quot;??_);_(@_)"/>
  </numFmts>
  <fonts count="29">
    <font>
      <sz val="11"/>
      <name val="ＭＳ Ｐゴシック"/>
    </font>
    <font>
      <sz val="10"/>
      <name val="Arial"/>
    </font>
    <font>
      <b/>
      <sz val="10"/>
      <name val="Arial"/>
    </font>
    <font>
      <b/>
      <sz val="12"/>
      <name val="Cambria"/>
    </font>
    <font>
      <b/>
      <sz val="10"/>
      <name val="Cambria"/>
    </font>
    <font>
      <sz val="12"/>
      <name val="Cambria"/>
    </font>
    <font>
      <sz val="12"/>
      <color indexed="8"/>
      <name val="Cambria"/>
    </font>
    <font>
      <sz val="11"/>
      <name val="Book Antiqua"/>
    </font>
    <font>
      <b/>
      <sz val="11"/>
      <name val="Arial"/>
    </font>
    <font>
      <sz val="11"/>
      <name val="ＭＳ Ｐゴシック"/>
      <charset val="128"/>
    </font>
    <font>
      <b/>
      <sz val="10"/>
      <color indexed="9"/>
      <name val="Arial"/>
    </font>
    <font>
      <sz val="8"/>
      <name val="Times New Roman"/>
    </font>
    <font>
      <sz val="7"/>
      <name val="Times New Roman"/>
    </font>
    <font>
      <sz val="11"/>
      <name val="Arial"/>
    </font>
    <font>
      <sz val="10"/>
      <name val="Cambria"/>
    </font>
    <font>
      <sz val="11"/>
      <name val="Cambria"/>
    </font>
    <font>
      <sz val="10"/>
      <color indexed="10"/>
      <name val="Arial"/>
    </font>
    <font>
      <sz val="10"/>
      <color rgb="FFFF0000"/>
      <name val="Arial"/>
    </font>
    <font>
      <sz val="9"/>
      <name val="Arial"/>
    </font>
    <font>
      <sz val="11"/>
      <color rgb="FF000000"/>
      <name val="Calibri"/>
    </font>
    <font>
      <sz val="11"/>
      <name val="ＭＳ Ｐゴシック"/>
      <charset val="128"/>
    </font>
    <font>
      <u/>
      <sz val="11"/>
      <color rgb="FF0000FF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4CDDD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20" fillId="0" borderId="0">
      <alignment vertical="top"/>
      <protection locked="0"/>
    </xf>
    <xf numFmtId="40" fontId="20" fillId="0" borderId="0">
      <alignment vertical="top"/>
      <protection locked="0"/>
    </xf>
    <xf numFmtId="38" fontId="20" fillId="0" borderId="0">
      <alignment vertical="top"/>
      <protection locked="0"/>
    </xf>
    <xf numFmtId="0" fontId="19" fillId="0" borderId="0">
      <protection locked="0"/>
    </xf>
    <xf numFmtId="171" fontId="19" fillId="0" borderId="0">
      <alignment vertical="top"/>
      <protection locked="0"/>
    </xf>
    <xf numFmtId="9" fontId="19" fillId="0" borderId="0">
      <alignment vertical="top"/>
      <protection locked="0"/>
    </xf>
    <xf numFmtId="0" fontId="21" fillId="0" borderId="0">
      <alignment vertical="top"/>
      <protection locked="0"/>
    </xf>
  </cellStyleXfs>
  <cellXfs count="4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2" borderId="1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justify" vertical="center"/>
    </xf>
    <xf numFmtId="3" fontId="1" fillId="0" borderId="4" xfId="0" applyNumberFormat="1" applyFont="1" applyFill="1" applyBorder="1">
      <alignment vertical="center"/>
    </xf>
    <xf numFmtId="3" fontId="1" fillId="0" borderId="5" xfId="0" applyNumberFormat="1" applyFont="1" applyFill="1" applyBorder="1">
      <alignment vertical="center"/>
    </xf>
    <xf numFmtId="0" fontId="5" fillId="4" borderId="6" xfId="0" applyFont="1" applyFill="1" applyBorder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justify" vertical="center"/>
    </xf>
    <xf numFmtId="10" fontId="1" fillId="0" borderId="2" xfId="0" applyNumberFormat="1" applyFont="1" applyBorder="1">
      <alignment vertical="center"/>
    </xf>
    <xf numFmtId="1" fontId="1" fillId="0" borderId="2" xfId="0" applyNumberFormat="1" applyFont="1" applyBorder="1">
      <alignment vertical="center"/>
    </xf>
    <xf numFmtId="164" fontId="1" fillId="0" borderId="2" xfId="1" applyNumberFormat="1" applyFont="1" applyBorder="1" applyAlignment="1" applyProtection="1">
      <alignment vertical="center"/>
    </xf>
    <xf numFmtId="10" fontId="1" fillId="0" borderId="2" xfId="1" applyNumberFormat="1" applyFont="1" applyBorder="1" applyAlignment="1" applyProtection="1">
      <alignment vertical="center"/>
    </xf>
    <xf numFmtId="0" fontId="7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10" fontId="1" fillId="0" borderId="11" xfId="1" applyNumberFormat="1" applyFont="1" applyBorder="1" applyAlignment="1" applyProtection="1">
      <alignment vertical="center"/>
    </xf>
    <xf numFmtId="10" fontId="1" fillId="0" borderId="0" xfId="1" applyNumberFormat="1" applyFont="1" applyBorder="1" applyAlignment="1" applyProtection="1">
      <alignment vertical="center"/>
    </xf>
    <xf numFmtId="10" fontId="1" fillId="0" borderId="7" xfId="1" applyNumberFormat="1" applyFont="1" applyBorder="1" applyAlignment="1" applyProtection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/>
    </xf>
    <xf numFmtId="10" fontId="1" fillId="0" borderId="16" xfId="1" applyNumberFormat="1" applyFont="1" applyBorder="1" applyAlignment="1" applyProtection="1">
      <alignment vertical="center"/>
    </xf>
    <xf numFmtId="10" fontId="1" fillId="0" borderId="17" xfId="1" applyNumberFormat="1" applyFont="1" applyBorder="1" applyAlignment="1" applyProtection="1">
      <alignment vertical="center"/>
    </xf>
    <xf numFmtId="10" fontId="2" fillId="9" borderId="18" xfId="1" applyNumberFormat="1" applyFont="1" applyFill="1" applyBorder="1" applyAlignment="1" applyProtection="1">
      <alignment vertical="center"/>
    </xf>
    <xf numFmtId="10" fontId="2" fillId="9" borderId="20" xfId="1" applyNumberFormat="1" applyFont="1" applyFill="1" applyBorder="1" applyAlignment="1" applyProtection="1">
      <alignment vertical="center"/>
    </xf>
    <xf numFmtId="10" fontId="2" fillId="9" borderId="21" xfId="1" applyNumberFormat="1" applyFont="1" applyFill="1" applyBorder="1" applyAlignment="1" applyProtection="1">
      <alignment vertical="center"/>
    </xf>
    <xf numFmtId="0" fontId="2" fillId="0" borderId="11" xfId="0" applyFont="1" applyFill="1" applyBorder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0" fontId="1" fillId="0" borderId="23" xfId="1" applyNumberFormat="1" applyFont="1" applyBorder="1" applyAlignment="1" applyProtection="1">
      <alignment vertical="center"/>
    </xf>
    <xf numFmtId="0" fontId="2" fillId="8" borderId="18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>
      <alignment vertical="center"/>
    </xf>
    <xf numFmtId="10" fontId="2" fillId="9" borderId="25" xfId="1" applyNumberFormat="1" applyFont="1" applyFill="1" applyBorder="1" applyAlignment="1" applyProtection="1">
      <alignment vertical="center"/>
    </xf>
    <xf numFmtId="10" fontId="2" fillId="9" borderId="13" xfId="1" applyNumberFormat="1" applyFont="1" applyFill="1" applyBorder="1" applyAlignment="1" applyProtection="1">
      <alignment vertical="center"/>
    </xf>
    <xf numFmtId="10" fontId="2" fillId="9" borderId="14" xfId="1" applyNumberFormat="1" applyFont="1" applyFill="1" applyBorder="1" applyAlignment="1" applyProtection="1">
      <alignment vertical="center"/>
    </xf>
    <xf numFmtId="0" fontId="2" fillId="5" borderId="25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10" fontId="2" fillId="10" borderId="28" xfId="0" applyNumberFormat="1" applyFont="1" applyFill="1" applyBorder="1">
      <alignment vertical="center"/>
    </xf>
    <xf numFmtId="10" fontId="2" fillId="10" borderId="29" xfId="0" applyNumberFormat="1" applyFont="1" applyFill="1" applyBorder="1">
      <alignment vertical="center"/>
    </xf>
    <xf numFmtId="10" fontId="2" fillId="10" borderId="30" xfId="0" applyNumberFormat="1" applyFont="1" applyFill="1" applyBorder="1">
      <alignment vertical="center"/>
    </xf>
    <xf numFmtId="10" fontId="2" fillId="10" borderId="25" xfId="1" applyNumberFormat="1" applyFont="1" applyFill="1" applyBorder="1" applyAlignment="1" applyProtection="1">
      <alignment vertical="center"/>
    </xf>
    <xf numFmtId="10" fontId="2" fillId="10" borderId="13" xfId="1" applyNumberFormat="1" applyFont="1" applyFill="1" applyBorder="1" applyAlignment="1" applyProtection="1">
      <alignment vertical="center"/>
    </xf>
    <xf numFmtId="10" fontId="2" fillId="10" borderId="14" xfId="1" applyNumberFormat="1" applyFont="1" applyFill="1" applyBorder="1" applyAlignment="1" applyProtection="1">
      <alignment vertical="center"/>
    </xf>
    <xf numFmtId="0" fontId="2" fillId="11" borderId="1" xfId="0" applyFont="1" applyFill="1" applyBorder="1">
      <alignment vertical="center"/>
    </xf>
    <xf numFmtId="0" fontId="1" fillId="11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0" fontId="2" fillId="0" borderId="8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Fill="1" applyBorder="1">
      <alignment vertical="center"/>
    </xf>
    <xf numFmtId="0" fontId="1" fillId="0" borderId="32" xfId="0" applyFont="1" applyFill="1" applyBorder="1" applyAlignment="1">
      <alignment vertical="center" wrapText="1"/>
    </xf>
    <xf numFmtId="0" fontId="2" fillId="11" borderId="18" xfId="0" applyFont="1" applyFill="1" applyBorder="1">
      <alignment vertical="center"/>
    </xf>
    <xf numFmtId="0" fontId="2" fillId="11" borderId="19" xfId="0" applyFont="1" applyFill="1" applyBorder="1" applyAlignment="1">
      <alignment horizontal="left" vertical="center"/>
    </xf>
    <xf numFmtId="0" fontId="1" fillId="0" borderId="0" xfId="3" applyNumberFormat="1" applyFont="1" applyFill="1" applyBorder="1" applyAlignment="1" applyProtection="1">
      <alignment horizontal="right" vertical="center"/>
    </xf>
    <xf numFmtId="10" fontId="1" fillId="9" borderId="33" xfId="1" applyNumberFormat="1" applyFont="1" applyFill="1" applyBorder="1" applyAlignment="1" applyProtection="1">
      <alignment vertical="center"/>
    </xf>
    <xf numFmtId="10" fontId="1" fillId="9" borderId="20" xfId="1" applyNumberFormat="1" applyFont="1" applyFill="1" applyBorder="1" applyAlignment="1" applyProtection="1">
      <alignment vertical="center"/>
    </xf>
    <xf numFmtId="10" fontId="1" fillId="9" borderId="21" xfId="1" applyNumberFormat="1" applyFont="1" applyFill="1" applyBorder="1" applyAlignment="1" applyProtection="1">
      <alignment vertical="center"/>
    </xf>
    <xf numFmtId="3" fontId="1" fillId="0" borderId="0" xfId="0" applyNumberFormat="1" applyFont="1" applyBorder="1">
      <alignment vertical="center"/>
    </xf>
    <xf numFmtId="0" fontId="1" fillId="0" borderId="32" xfId="0" applyFont="1" applyBorder="1" applyAlignment="1">
      <alignment horizontal="left" vertical="center" wrapText="1"/>
    </xf>
    <xf numFmtId="0" fontId="2" fillId="11" borderId="34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left" vertical="center" wrapText="1"/>
    </xf>
    <xf numFmtId="10" fontId="1" fillId="9" borderId="25" xfId="1" applyNumberFormat="1" applyFont="1" applyFill="1" applyBorder="1" applyAlignment="1" applyProtection="1">
      <alignment vertical="center"/>
    </xf>
    <xf numFmtId="10" fontId="1" fillId="9" borderId="13" xfId="1" applyNumberFormat="1" applyFont="1" applyFill="1" applyBorder="1" applyAlignment="1" applyProtection="1">
      <alignment vertical="center"/>
    </xf>
    <xf numFmtId="10" fontId="1" fillId="9" borderId="14" xfId="1" applyNumberFormat="1" applyFont="1" applyFill="1" applyBorder="1" applyAlignment="1" applyProtection="1">
      <alignment vertical="center"/>
    </xf>
    <xf numFmtId="10" fontId="1" fillId="9" borderId="18" xfId="1" applyNumberFormat="1" applyFont="1" applyFill="1" applyBorder="1" applyAlignment="1" applyProtection="1">
      <alignment vertical="center"/>
    </xf>
    <xf numFmtId="0" fontId="2" fillId="5" borderId="25" xfId="0" applyFont="1" applyFill="1" applyBorder="1" applyAlignment="1">
      <alignment horizontal="right" vertical="center"/>
    </xf>
    <xf numFmtId="38" fontId="1" fillId="0" borderId="0" xfId="3" applyFont="1" applyFill="1" applyBorder="1" applyAlignment="1" applyProtection="1">
      <alignment horizontal="right"/>
    </xf>
    <xf numFmtId="10" fontId="1" fillId="10" borderId="28" xfId="0" applyNumberFormat="1" applyFont="1" applyFill="1" applyBorder="1">
      <alignment vertical="center"/>
    </xf>
    <xf numFmtId="10" fontId="1" fillId="10" borderId="29" xfId="0" applyNumberFormat="1" applyFont="1" applyFill="1" applyBorder="1">
      <alignment vertical="center"/>
    </xf>
    <xf numFmtId="10" fontId="1" fillId="10" borderId="30" xfId="0" applyNumberFormat="1" applyFont="1" applyFill="1" applyBorder="1">
      <alignment vertical="center"/>
    </xf>
    <xf numFmtId="10" fontId="1" fillId="10" borderId="25" xfId="1" applyNumberFormat="1" applyFont="1" applyFill="1" applyBorder="1" applyAlignment="1" applyProtection="1">
      <alignment vertical="center"/>
    </xf>
    <xf numFmtId="10" fontId="1" fillId="10" borderId="13" xfId="1" applyNumberFormat="1" applyFont="1" applyFill="1" applyBorder="1" applyAlignment="1" applyProtection="1">
      <alignment vertical="center"/>
    </xf>
    <xf numFmtId="10" fontId="1" fillId="10" borderId="14" xfId="1" applyNumberFormat="1" applyFont="1" applyFill="1" applyBorder="1" applyAlignment="1" applyProtection="1">
      <alignment vertical="center"/>
    </xf>
    <xf numFmtId="0" fontId="1" fillId="0" borderId="11" xfId="0" applyFont="1" applyFill="1" applyBorder="1">
      <alignment vertical="center"/>
    </xf>
    <xf numFmtId="3" fontId="1" fillId="0" borderId="0" xfId="0" applyNumberFormat="1" applyFont="1" applyFill="1" applyBorder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1" fillId="0" borderId="32" xfId="0" applyFont="1" applyBorder="1">
      <alignment vertical="center"/>
    </xf>
    <xf numFmtId="0" fontId="1" fillId="0" borderId="32" xfId="0" applyFont="1" applyBorder="1" applyAlignment="1">
      <alignment vertical="center" wrapText="1"/>
    </xf>
    <xf numFmtId="0" fontId="1" fillId="12" borderId="11" xfId="0" applyFont="1" applyFill="1" applyBorder="1">
      <alignment vertical="center"/>
    </xf>
    <xf numFmtId="0" fontId="1" fillId="12" borderId="32" xfId="0" applyFont="1" applyFill="1" applyBorder="1" applyAlignment="1">
      <alignment vertical="center" wrapText="1"/>
    </xf>
    <xf numFmtId="0" fontId="1" fillId="0" borderId="28" xfId="0" applyFont="1" applyBorder="1">
      <alignment vertical="center"/>
    </xf>
    <xf numFmtId="38" fontId="1" fillId="0" borderId="0" xfId="3" applyFont="1" applyFill="1" applyBorder="1" applyAlignment="1" applyProtection="1">
      <alignment vertical="center"/>
    </xf>
    <xf numFmtId="10" fontId="2" fillId="13" borderId="28" xfId="0" applyNumberFormat="1" applyFont="1" applyFill="1" applyBorder="1">
      <alignment vertical="center"/>
    </xf>
    <xf numFmtId="10" fontId="2" fillId="13" borderId="29" xfId="0" applyNumberFormat="1" applyFont="1" applyFill="1" applyBorder="1">
      <alignment vertical="center"/>
    </xf>
    <xf numFmtId="10" fontId="2" fillId="13" borderId="30" xfId="0" applyNumberFormat="1" applyFont="1" applyFill="1" applyBorder="1">
      <alignment vertical="center"/>
    </xf>
    <xf numFmtId="10" fontId="2" fillId="13" borderId="28" xfId="1" applyNumberFormat="1" applyFont="1" applyFill="1" applyBorder="1" applyAlignment="1" applyProtection="1">
      <alignment vertical="center"/>
    </xf>
    <xf numFmtId="10" fontId="2" fillId="13" borderId="29" xfId="1" applyNumberFormat="1" applyFont="1" applyFill="1" applyBorder="1" applyAlignment="1" applyProtection="1">
      <alignment vertical="center"/>
    </xf>
    <xf numFmtId="10" fontId="2" fillId="13" borderId="30" xfId="1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 applyBorder="1">
      <alignment vertical="center"/>
    </xf>
    <xf numFmtId="9" fontId="1" fillId="0" borderId="0" xfId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7" xfId="0" applyFont="1" applyBorder="1">
      <alignment vertical="center"/>
    </xf>
    <xf numFmtId="9" fontId="1" fillId="0" borderId="7" xfId="1" applyFont="1" applyFill="1" applyBorder="1" applyAlignment="1" applyProtection="1">
      <alignment horizontal="right" vertical="center"/>
    </xf>
    <xf numFmtId="9" fontId="11" fillId="0" borderId="0" xfId="1" applyFont="1" applyFill="1" applyBorder="1" applyAlignment="1" applyProtection="1">
      <alignment horizontal="right" vertical="center"/>
    </xf>
    <xf numFmtId="164" fontId="1" fillId="0" borderId="0" xfId="1" applyNumberFormat="1" applyFont="1" applyFill="1" applyBorder="1" applyAlignment="1" applyProtection="1">
      <alignment vertical="center"/>
    </xf>
    <xf numFmtId="164" fontId="1" fillId="0" borderId="7" xfId="1" applyNumberFormat="1" applyFont="1" applyFill="1" applyBorder="1" applyAlignment="1" applyProtection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38" fontId="1" fillId="0" borderId="0" xfId="2" applyNumberFormat="1" applyFont="1" applyFill="1" applyBorder="1" applyAlignment="1" applyProtection="1">
      <alignment horizontal="right" vertical="center" indent="1"/>
    </xf>
    <xf numFmtId="38" fontId="1" fillId="0" borderId="7" xfId="2" applyNumberFormat="1" applyFont="1" applyFill="1" applyBorder="1" applyAlignment="1" applyProtection="1">
      <alignment horizontal="right" vertical="center" indent="1"/>
    </xf>
    <xf numFmtId="166" fontId="12" fillId="0" borderId="0" xfId="0" applyNumberFormat="1" applyFont="1" applyFill="1" applyBorder="1" applyAlignment="1">
      <alignment horizontal="left" vertical="center" indent="1"/>
    </xf>
    <xf numFmtId="166" fontId="1" fillId="0" borderId="0" xfId="0" applyNumberFormat="1" applyFont="1" applyFill="1" applyBorder="1" applyAlignment="1">
      <alignment horizontal="left" vertical="center" indent="1"/>
    </xf>
    <xf numFmtId="166" fontId="1" fillId="0" borderId="7" xfId="0" applyNumberFormat="1" applyFont="1" applyFill="1" applyBorder="1" applyAlignment="1">
      <alignment horizontal="left" vertical="center" indent="1"/>
    </xf>
    <xf numFmtId="0" fontId="1" fillId="0" borderId="7" xfId="0" applyFont="1" applyFill="1" applyBorder="1">
      <alignment vertical="center"/>
    </xf>
    <xf numFmtId="0" fontId="1" fillId="0" borderId="0" xfId="0" applyFont="1" applyFill="1">
      <alignment vertical="center"/>
    </xf>
    <xf numFmtId="2" fontId="1" fillId="0" borderId="0" xfId="0" applyNumberFormat="1" applyFont="1" applyFill="1" applyBorder="1">
      <alignment vertical="center"/>
    </xf>
    <xf numFmtId="2" fontId="1" fillId="0" borderId="7" xfId="0" applyNumberFormat="1" applyFont="1" applyFill="1" applyBorder="1">
      <alignment vertical="center"/>
    </xf>
    <xf numFmtId="2" fontId="1" fillId="0" borderId="0" xfId="0" applyNumberFormat="1" applyFont="1" applyFill="1" applyBorder="1" applyAlignment="1"/>
    <xf numFmtId="2" fontId="1" fillId="0" borderId="7" xfId="0" applyNumberFormat="1" applyFont="1" applyFill="1" applyBorder="1" applyAlignment="1"/>
    <xf numFmtId="0" fontId="1" fillId="0" borderId="7" xfId="0" applyFont="1" applyFill="1" applyBorder="1" applyAlignment="1">
      <alignment horizontal="right" vertical="center"/>
    </xf>
    <xf numFmtId="9" fontId="1" fillId="0" borderId="0" xfId="1" applyFont="1" applyFill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3" fillId="0" borderId="36" xfId="0" applyFont="1" applyBorder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9" fontId="1" fillId="0" borderId="11" xfId="1" applyFont="1" applyBorder="1" applyAlignment="1" applyProtection="1">
      <alignment vertical="center"/>
    </xf>
    <xf numFmtId="9" fontId="1" fillId="0" borderId="0" xfId="1" applyFont="1" applyBorder="1" applyAlignment="1" applyProtection="1">
      <alignment vertical="center"/>
    </xf>
    <xf numFmtId="164" fontId="1" fillId="0" borderId="11" xfId="1" applyNumberFormat="1" applyFont="1" applyBorder="1" applyAlignment="1" applyProtection="1">
      <alignment vertical="center"/>
    </xf>
    <xf numFmtId="164" fontId="1" fillId="0" borderId="0" xfId="1" applyNumberFormat="1" applyFont="1" applyBorder="1" applyAlignment="1" applyProtection="1">
      <alignment vertical="center"/>
    </xf>
    <xf numFmtId="38" fontId="1" fillId="0" borderId="0" xfId="0" applyNumberFormat="1" applyFont="1" applyBorder="1">
      <alignment vertical="center"/>
    </xf>
    <xf numFmtId="0" fontId="15" fillId="0" borderId="11" xfId="0" applyFont="1" applyBorder="1">
      <alignment vertical="center"/>
    </xf>
    <xf numFmtId="0" fontId="4" fillId="15" borderId="0" xfId="0" applyFont="1" applyFill="1" applyBorder="1" applyAlignment="1">
      <alignment vertical="center" wrapText="1"/>
    </xf>
    <xf numFmtId="3" fontId="2" fillId="15" borderId="33" xfId="0" applyNumberFormat="1" applyFont="1" applyFill="1" applyBorder="1" applyAlignment="1">
      <alignment horizontal="right" vertical="center"/>
    </xf>
    <xf numFmtId="9" fontId="1" fillId="15" borderId="11" xfId="0" applyNumberFormat="1" applyFont="1" applyFill="1" applyBorder="1" applyAlignment="1">
      <alignment horizontal="right" vertical="center" wrapText="1"/>
    </xf>
    <xf numFmtId="9" fontId="1" fillId="15" borderId="0" xfId="0" applyNumberFormat="1" applyFont="1" applyFill="1" applyBorder="1" applyAlignment="1">
      <alignment horizontal="right" vertical="center" wrapText="1"/>
    </xf>
    <xf numFmtId="164" fontId="1" fillId="15" borderId="11" xfId="1" applyNumberFormat="1" applyFont="1" applyFill="1" applyBorder="1" applyAlignment="1" applyProtection="1">
      <alignment vertical="center"/>
    </xf>
    <xf numFmtId="164" fontId="1" fillId="15" borderId="0" xfId="1" applyNumberFormat="1" applyFont="1" applyFill="1" applyBorder="1" applyAlignment="1" applyProtection="1">
      <alignment vertical="center"/>
    </xf>
    <xf numFmtId="0" fontId="13" fillId="0" borderId="0" xfId="0" applyFont="1" applyFill="1">
      <alignment vertical="center"/>
    </xf>
    <xf numFmtId="0" fontId="15" fillId="0" borderId="1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/>
    </xf>
    <xf numFmtId="9" fontId="13" fillId="0" borderId="0" xfId="1" applyFont="1" applyAlignment="1" applyProtection="1">
      <alignment vertical="center"/>
    </xf>
    <xf numFmtId="0" fontId="14" fillId="15" borderId="0" xfId="0" applyFont="1" applyFill="1" applyBorder="1" applyAlignment="1">
      <alignment vertical="center" wrapText="1"/>
    </xf>
    <xf numFmtId="3" fontId="1" fillId="15" borderId="0" xfId="0" applyNumberFormat="1" applyFont="1" applyFill="1" applyBorder="1" applyAlignment="1">
      <alignment horizontal="right" vertical="center"/>
    </xf>
    <xf numFmtId="164" fontId="1" fillId="15" borderId="23" xfId="0" applyNumberFormat="1" applyFont="1" applyFill="1" applyBorder="1" applyAlignment="1">
      <alignment vertical="center" wrapText="1"/>
    </xf>
    <xf numFmtId="9" fontId="1" fillId="15" borderId="16" xfId="0" applyNumberFormat="1" applyFont="1" applyFill="1" applyBorder="1" applyAlignment="1">
      <alignment vertical="center" wrapText="1"/>
    </xf>
    <xf numFmtId="0" fontId="14" fillId="0" borderId="11" xfId="0" applyFont="1" applyFill="1" applyBorder="1">
      <alignment vertical="center"/>
    </xf>
    <xf numFmtId="9" fontId="1" fillId="0" borderId="11" xfId="1" applyFont="1" applyFill="1" applyBorder="1" applyAlignment="1" applyProtection="1">
      <alignment vertical="center"/>
    </xf>
    <xf numFmtId="9" fontId="1" fillId="0" borderId="0" xfId="1" applyFont="1" applyFill="1" applyBorder="1" applyAlignment="1" applyProtection="1">
      <alignment vertical="center"/>
    </xf>
    <xf numFmtId="164" fontId="1" fillId="0" borderId="11" xfId="1" applyNumberFormat="1" applyFont="1" applyFill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vertical="center"/>
    </xf>
    <xf numFmtId="164" fontId="1" fillId="0" borderId="11" xfId="1" applyNumberFormat="1" applyFont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left" vertical="center" wrapText="1"/>
    </xf>
    <xf numFmtId="3" fontId="2" fillId="15" borderId="2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9" fontId="1" fillId="0" borderId="23" xfId="1" applyFont="1" applyBorder="1" applyAlignment="1" applyProtection="1">
      <alignment vertical="center"/>
    </xf>
    <xf numFmtId="9" fontId="1" fillId="0" borderId="16" xfId="1" applyFont="1" applyBorder="1" applyAlignment="1" applyProtection="1">
      <alignment vertical="center"/>
    </xf>
    <xf numFmtId="0" fontId="4" fillId="0" borderId="11" xfId="0" applyFont="1" applyFill="1" applyBorder="1">
      <alignment vertical="center"/>
    </xf>
    <xf numFmtId="0" fontId="4" fillId="15" borderId="0" xfId="0" applyFont="1" applyFill="1" applyBorder="1">
      <alignment vertical="center"/>
    </xf>
    <xf numFmtId="3" fontId="2" fillId="15" borderId="13" xfId="0" applyNumberFormat="1" applyFont="1" applyFill="1" applyBorder="1">
      <alignment vertical="center"/>
    </xf>
    <xf numFmtId="164" fontId="2" fillId="15" borderId="25" xfId="0" applyNumberFormat="1" applyFont="1" applyFill="1" applyBorder="1">
      <alignment vertical="center"/>
    </xf>
    <xf numFmtId="164" fontId="2" fillId="15" borderId="13" xfId="0" applyNumberFormat="1" applyFont="1" applyFill="1" applyBorder="1">
      <alignment vertical="center"/>
    </xf>
    <xf numFmtId="164" fontId="2" fillId="15" borderId="25" xfId="1" applyNumberFormat="1" applyFont="1" applyFill="1" applyBorder="1" applyAlignment="1" applyProtection="1">
      <alignment vertical="center"/>
    </xf>
    <xf numFmtId="164" fontId="2" fillId="15" borderId="13" xfId="1" applyNumberFormat="1" applyFont="1" applyFill="1" applyBorder="1" applyAlignment="1" applyProtection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164" fontId="1" fillId="0" borderId="11" xfId="1" applyNumberFormat="1" applyFont="1" applyBorder="1" applyAlignment="1" applyProtection="1">
      <alignment vertical="center"/>
    </xf>
    <xf numFmtId="164" fontId="1" fillId="0" borderId="0" xfId="1" applyNumberFormat="1" applyFont="1" applyBorder="1" applyAlignment="1" applyProtection="1">
      <alignment vertical="center"/>
    </xf>
    <xf numFmtId="3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4" fillId="16" borderId="0" xfId="0" applyFont="1" applyFill="1" applyBorder="1" applyAlignment="1">
      <alignment vertical="center" wrapText="1"/>
    </xf>
    <xf numFmtId="38" fontId="1" fillId="0" borderId="0" xfId="2" applyNumberFormat="1" applyFont="1" applyBorder="1" applyAlignment="1" applyProtection="1">
      <alignment vertical="center"/>
    </xf>
    <xf numFmtId="38" fontId="1" fillId="0" borderId="16" xfId="2" applyNumberFormat="1" applyFont="1" applyBorder="1" applyAlignment="1" applyProtection="1">
      <alignment vertical="center"/>
    </xf>
    <xf numFmtId="9" fontId="1" fillId="0" borderId="37" xfId="1" applyFont="1" applyBorder="1" applyAlignment="1" applyProtection="1">
      <alignment vertical="center"/>
    </xf>
    <xf numFmtId="0" fontId="14" fillId="15" borderId="11" xfId="0" applyFont="1" applyFill="1" applyBorder="1" applyAlignment="1">
      <alignment vertical="top"/>
    </xf>
    <xf numFmtId="0" fontId="14" fillId="15" borderId="0" xfId="0" applyFont="1" applyFill="1" applyBorder="1" applyAlignment="1">
      <alignment vertical="top"/>
    </xf>
    <xf numFmtId="38" fontId="1" fillId="15" borderId="20" xfId="0" applyNumberFormat="1" applyFont="1" applyFill="1" applyBorder="1" applyAlignment="1">
      <alignment horizontal="right" vertical="center"/>
    </xf>
    <xf numFmtId="9" fontId="1" fillId="15" borderId="18" xfId="1" applyNumberFormat="1" applyFont="1" applyFill="1" applyBorder="1" applyAlignment="1" applyProtection="1">
      <alignment vertical="center"/>
    </xf>
    <xf numFmtId="9" fontId="1" fillId="15" borderId="20" xfId="1" applyNumberFormat="1" applyFont="1" applyFill="1" applyBorder="1" applyAlignment="1" applyProtection="1">
      <alignment vertical="center"/>
    </xf>
    <xf numFmtId="164" fontId="1" fillId="15" borderId="18" xfId="1" applyNumberFormat="1" applyFont="1" applyFill="1" applyBorder="1" applyAlignment="1" applyProtection="1">
      <alignment vertical="center"/>
    </xf>
    <xf numFmtId="164" fontId="1" fillId="15" borderId="20" xfId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38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9" fontId="2" fillId="0" borderId="11" xfId="1" applyNumberFormat="1" applyFont="1" applyFill="1" applyBorder="1" applyAlignment="1" applyProtection="1">
      <alignment vertical="center"/>
    </xf>
    <xf numFmtId="9" fontId="2" fillId="0" borderId="0" xfId="1" applyNumberFormat="1" applyFont="1" applyFill="1" applyBorder="1" applyAlignment="1" applyProtection="1">
      <alignment vertical="center"/>
    </xf>
    <xf numFmtId="0" fontId="1" fillId="0" borderId="28" xfId="0" applyFont="1" applyFill="1" applyBorder="1">
      <alignment vertical="center"/>
    </xf>
    <xf numFmtId="0" fontId="1" fillId="0" borderId="29" xfId="0" applyFont="1" applyFill="1" applyBorder="1" applyAlignment="1">
      <alignment horizontal="right" vertical="center" wrapText="1"/>
    </xf>
    <xf numFmtId="38" fontId="1" fillId="0" borderId="29" xfId="0" applyNumberFormat="1" applyFont="1" applyFill="1" applyBorder="1" applyAlignment="1">
      <alignment horizontal="right" vertical="center"/>
    </xf>
    <xf numFmtId="167" fontId="1" fillId="0" borderId="29" xfId="0" applyNumberFormat="1" applyFont="1" applyFill="1" applyBorder="1" applyAlignment="1">
      <alignment horizontal="right" vertical="center"/>
    </xf>
    <xf numFmtId="9" fontId="2" fillId="0" borderId="28" xfId="1" applyNumberFormat="1" applyFont="1" applyFill="1" applyBorder="1" applyAlignment="1" applyProtection="1">
      <alignment vertical="center"/>
    </xf>
    <xf numFmtId="9" fontId="2" fillId="0" borderId="29" xfId="1" applyNumberFormat="1" applyFont="1" applyFill="1" applyBorder="1" applyAlignment="1" applyProtection="1">
      <alignment vertical="center"/>
    </xf>
    <xf numFmtId="164" fontId="1" fillId="0" borderId="28" xfId="1" applyNumberFormat="1" applyFont="1" applyFill="1" applyBorder="1" applyAlignment="1" applyProtection="1">
      <alignment vertical="center"/>
    </xf>
    <xf numFmtId="164" fontId="1" fillId="0" borderId="29" xfId="1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9" fontId="1" fillId="0" borderId="11" xfId="1" applyFont="1" applyBorder="1" applyAlignment="1" applyProtection="1">
      <alignment vertical="center"/>
    </xf>
    <xf numFmtId="9" fontId="1" fillId="0" borderId="0" xfId="1" applyFont="1" applyBorder="1" applyAlignment="1" applyProtection="1">
      <alignment vertical="center"/>
    </xf>
    <xf numFmtId="2" fontId="1" fillId="0" borderId="0" xfId="0" applyNumberFormat="1" applyFont="1" applyBorder="1">
      <alignment vertical="center"/>
    </xf>
    <xf numFmtId="40" fontId="1" fillId="0" borderId="0" xfId="0" applyNumberFormat="1" applyFont="1" applyBorder="1">
      <alignment vertical="center"/>
    </xf>
    <xf numFmtId="40" fontId="1" fillId="0" borderId="0" xfId="0" applyNumberFormat="1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17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13" fillId="0" borderId="29" xfId="0" applyFont="1" applyBorder="1">
      <alignment vertical="center"/>
    </xf>
    <xf numFmtId="3" fontId="1" fillId="0" borderId="29" xfId="0" applyNumberFormat="1" applyFont="1" applyBorder="1">
      <alignment vertical="center"/>
    </xf>
    <xf numFmtId="3" fontId="1" fillId="0" borderId="29" xfId="0" applyNumberFormat="1" applyFont="1" applyBorder="1" applyAlignment="1">
      <alignment horizontal="right" vertical="center"/>
    </xf>
    <xf numFmtId="9" fontId="1" fillId="0" borderId="28" xfId="1" applyFont="1" applyBorder="1" applyAlignment="1" applyProtection="1">
      <alignment vertical="center"/>
    </xf>
    <xf numFmtId="9" fontId="1" fillId="0" borderId="29" xfId="1" applyFont="1" applyBorder="1" applyAlignment="1" applyProtection="1">
      <alignment vertical="center"/>
    </xf>
    <xf numFmtId="9" fontId="1" fillId="0" borderId="28" xfId="1" applyFont="1" applyBorder="1" applyAlignment="1" applyProtection="1">
      <alignment vertical="center"/>
    </xf>
    <xf numFmtId="9" fontId="1" fillId="0" borderId="29" xfId="1" applyFont="1" applyBorder="1" applyAlignment="1" applyProtection="1">
      <alignment vertical="center"/>
    </xf>
    <xf numFmtId="0" fontId="1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/>
    </xf>
    <xf numFmtId="9" fontId="2" fillId="0" borderId="0" xfId="1" applyFont="1" applyFill="1" applyBorder="1" applyAlignment="1" applyProtection="1">
      <alignment vertical="center"/>
    </xf>
    <xf numFmtId="10" fontId="1" fillId="0" borderId="0" xfId="1" applyNumberFormat="1" applyFont="1" applyFill="1" applyBorder="1" applyAlignment="1" applyProtection="1">
      <alignment vertical="center"/>
    </xf>
    <xf numFmtId="9" fontId="1" fillId="0" borderId="0" xfId="1" applyFont="1" applyFill="1" applyBorder="1" applyAlignment="1" applyProtection="1">
      <alignment vertical="center"/>
    </xf>
    <xf numFmtId="168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/>
    </xf>
    <xf numFmtId="3" fontId="13" fillId="0" borderId="0" xfId="0" applyNumberFormat="1" applyFont="1">
      <alignment vertical="center"/>
    </xf>
    <xf numFmtId="0" fontId="1" fillId="0" borderId="2" xfId="0" applyFont="1" applyBorder="1">
      <alignment vertical="center"/>
    </xf>
    <xf numFmtId="38" fontId="18" fillId="0" borderId="2" xfId="0" applyNumberFormat="1" applyFont="1" applyBorder="1">
      <alignment vertical="center"/>
    </xf>
    <xf numFmtId="0" fontId="18" fillId="0" borderId="0" xfId="0" applyFont="1">
      <alignment vertical="center"/>
    </xf>
    <xf numFmtId="0" fontId="1" fillId="16" borderId="2" xfId="0" applyFont="1" applyFill="1" applyBorder="1">
      <alignment vertical="center"/>
    </xf>
    <xf numFmtId="38" fontId="1" fillId="0" borderId="2" xfId="2" applyNumberFormat="1" applyFont="1" applyFill="1" applyBorder="1" applyAlignment="1" applyProtection="1">
      <alignment vertical="center"/>
    </xf>
    <xf numFmtId="3" fontId="1" fillId="0" borderId="2" xfId="0" applyNumberFormat="1" applyFont="1" applyBorder="1">
      <alignment vertical="center"/>
    </xf>
    <xf numFmtId="0" fontId="13" fillId="0" borderId="2" xfId="0" applyFont="1" applyBorder="1">
      <alignment vertical="center"/>
    </xf>
    <xf numFmtId="0" fontId="2" fillId="14" borderId="2" xfId="0" applyFont="1" applyFill="1" applyBorder="1" applyAlignment="1">
      <alignment horizontal="center" vertical="center"/>
    </xf>
    <xf numFmtId="38" fontId="13" fillId="0" borderId="2" xfId="2" applyNumberFormat="1" applyFont="1" applyBorder="1" applyAlignment="1" applyProtection="1">
      <alignment vertical="center"/>
    </xf>
    <xf numFmtId="164" fontId="13" fillId="0" borderId="2" xfId="1" applyNumberFormat="1" applyFont="1" applyBorder="1" applyAlignment="1" applyProtection="1">
      <alignment vertical="center"/>
    </xf>
    <xf numFmtId="40" fontId="13" fillId="0" borderId="2" xfId="2" applyFont="1" applyBorder="1" applyAlignment="1" applyProtection="1">
      <alignment vertical="center"/>
    </xf>
    <xf numFmtId="0" fontId="8" fillId="17" borderId="2" xfId="0" applyFont="1" applyFill="1" applyBorder="1" applyAlignment="1">
      <alignment horizontal="center" vertical="center"/>
    </xf>
    <xf numFmtId="0" fontId="19" fillId="18" borderId="2" xfId="4" applyNumberFormat="1" applyFill="1" applyBorder="1" applyAlignment="1" applyProtection="1">
      <alignment horizontal="center"/>
    </xf>
    <xf numFmtId="38" fontId="13" fillId="0" borderId="2" xfId="2" applyNumberFormat="1" applyFont="1" applyBorder="1" applyAlignment="1" applyProtection="1">
      <alignment horizontal="center" vertical="center"/>
    </xf>
    <xf numFmtId="38" fontId="1" fillId="0" borderId="2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3" fontId="9" fillId="0" borderId="0" xfId="0" applyNumberFormat="1" applyFont="1" applyFill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38" fontId="2" fillId="0" borderId="21" xfId="2" applyNumberFormat="1" applyFont="1" applyFill="1" applyBorder="1" applyAlignment="1" applyProtection="1">
      <alignment horizontal="right" vertical="center"/>
    </xf>
    <xf numFmtId="38" fontId="2" fillId="0" borderId="22" xfId="2" applyNumberFormat="1" applyFont="1" applyFill="1" applyBorder="1" applyAlignment="1" applyProtection="1">
      <alignment vertical="center"/>
    </xf>
    <xf numFmtId="38" fontId="2" fillId="0" borderId="27" xfId="2" applyNumberFormat="1" applyFont="1" applyFill="1" applyBorder="1" applyAlignment="1" applyProtection="1">
      <alignment horizontal="right"/>
    </xf>
    <xf numFmtId="38" fontId="2" fillId="0" borderId="2" xfId="2" applyNumberFormat="1" applyFont="1" applyFill="1" applyBorder="1" applyAlignment="1" applyProtection="1">
      <alignment vertical="center"/>
    </xf>
    <xf numFmtId="38" fontId="2" fillId="0" borderId="14" xfId="3" applyFont="1" applyFill="1" applyBorder="1" applyAlignment="1" applyProtection="1">
      <alignment horizontal="right"/>
    </xf>
    <xf numFmtId="38" fontId="1" fillId="0" borderId="21" xfId="2" applyNumberFormat="1" applyFont="1" applyFill="1" applyBorder="1" applyAlignment="1" applyProtection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8" fontId="2" fillId="0" borderId="14" xfId="3" applyFont="1" applyFill="1" applyBorder="1" applyAlignment="1" applyProtection="1">
      <alignment vertical="center"/>
    </xf>
    <xf numFmtId="0" fontId="1" fillId="0" borderId="10" xfId="0" applyFont="1" applyFill="1" applyBorder="1" applyAlignment="1">
      <alignment horizontal="right" vertical="center"/>
    </xf>
    <xf numFmtId="38" fontId="2" fillId="0" borderId="20" xfId="2" applyNumberFormat="1" applyFont="1" applyFill="1" applyBorder="1" applyAlignment="1" applyProtection="1">
      <alignment horizontal="right" vertical="center"/>
    </xf>
    <xf numFmtId="38" fontId="2" fillId="0" borderId="24" xfId="2" applyNumberFormat="1" applyFont="1" applyFill="1" applyBorder="1" applyAlignment="1" applyProtection="1">
      <alignment vertical="center"/>
    </xf>
    <xf numFmtId="38" fontId="2" fillId="0" borderId="12" xfId="2" applyNumberFormat="1" applyFont="1" applyFill="1" applyBorder="1" applyAlignment="1" applyProtection="1">
      <alignment horizontal="right"/>
    </xf>
    <xf numFmtId="38" fontId="1" fillId="0" borderId="0" xfId="2" applyNumberFormat="1" applyFont="1" applyFill="1" applyBorder="1" applyAlignment="1" applyProtection="1">
      <alignment horizontal="right" vertical="center"/>
    </xf>
    <xf numFmtId="38" fontId="2" fillId="0" borderId="13" xfId="3" applyFont="1" applyFill="1" applyBorder="1" applyAlignment="1" applyProtection="1">
      <alignment horizontal="right"/>
    </xf>
    <xf numFmtId="38" fontId="1" fillId="0" borderId="20" xfId="2" applyNumberFormat="1" applyFont="1" applyFill="1" applyBorder="1" applyAlignment="1" applyProtection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8" fontId="2" fillId="0" borderId="13" xfId="3" applyFont="1" applyFill="1" applyBorder="1" applyAlignment="1" applyProtection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>
      <alignment vertical="center"/>
    </xf>
    <xf numFmtId="38" fontId="1" fillId="0" borderId="0" xfId="0" applyNumberFormat="1" applyFont="1" applyFill="1">
      <alignment vertical="center"/>
    </xf>
    <xf numFmtId="38" fontId="2" fillId="0" borderId="33" xfId="2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8" fontId="1" fillId="0" borderId="0" xfId="0" applyNumberFormat="1" applyFont="1" applyFill="1" applyBorder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>
      <alignment vertical="center"/>
    </xf>
    <xf numFmtId="3" fontId="1" fillId="0" borderId="0" xfId="0" quotePrefix="1" applyNumberFormat="1" applyFont="1" applyFill="1" applyBorder="1" applyAlignment="1">
      <alignment horizontal="right" vertical="center"/>
    </xf>
    <xf numFmtId="38" fontId="1" fillId="0" borderId="20" xfId="0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8" fontId="18" fillId="0" borderId="2" xfId="0" applyNumberFormat="1" applyFont="1" applyFill="1" applyBorder="1">
      <alignment vertical="center"/>
    </xf>
    <xf numFmtId="3" fontId="1" fillId="0" borderId="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38" fontId="13" fillId="0" borderId="2" xfId="2" applyNumberFormat="1" applyFont="1" applyFill="1" applyBorder="1" applyAlignment="1" applyProtection="1">
      <alignment vertical="center"/>
    </xf>
    <xf numFmtId="164" fontId="13" fillId="0" borderId="2" xfId="1" applyNumberFormat="1" applyFont="1" applyFill="1" applyBorder="1" applyAlignment="1" applyProtection="1">
      <alignment vertical="center"/>
    </xf>
    <xf numFmtId="40" fontId="13" fillId="0" borderId="2" xfId="2" applyFont="1" applyFill="1" applyBorder="1" applyAlignment="1" applyProtection="1">
      <alignment vertical="center"/>
    </xf>
    <xf numFmtId="3" fontId="1" fillId="0" borderId="29" xfId="0" applyNumberFormat="1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10" fontId="13" fillId="0" borderId="2" xfId="1" applyNumberFormat="1" applyFont="1" applyFill="1" applyBorder="1" applyAlignment="1" applyProtection="1">
      <alignment horizontal="center" vertical="center"/>
    </xf>
    <xf numFmtId="38" fontId="13" fillId="0" borderId="2" xfId="2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3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38" fontId="27" fillId="0" borderId="36" xfId="0" applyNumberFormat="1" applyFont="1" applyBorder="1">
      <alignment vertical="center"/>
    </xf>
    <xf numFmtId="38" fontId="27" fillId="0" borderId="0" xfId="0" applyNumberFormat="1" applyFont="1" applyBorder="1">
      <alignment vertical="center"/>
    </xf>
    <xf numFmtId="38" fontId="27" fillId="0" borderId="32" xfId="0" applyNumberFormat="1" applyFont="1" applyBorder="1">
      <alignment vertical="center"/>
    </xf>
    <xf numFmtId="3" fontId="28" fillId="0" borderId="36" xfId="0" applyNumberFormat="1" applyFont="1" applyBorder="1">
      <alignment vertical="center"/>
    </xf>
    <xf numFmtId="3" fontId="28" fillId="0" borderId="0" xfId="0" applyNumberFormat="1" applyFont="1" applyBorder="1">
      <alignment vertical="center"/>
    </xf>
    <xf numFmtId="3" fontId="28" fillId="0" borderId="32" xfId="0" applyNumberFormat="1" applyFont="1" applyBorder="1">
      <alignment vertical="center"/>
    </xf>
    <xf numFmtId="38" fontId="26" fillId="0" borderId="39" xfId="0" applyNumberFormat="1" applyFont="1" applyBorder="1">
      <alignment vertical="center"/>
    </xf>
    <xf numFmtId="38" fontId="26" fillId="0" borderId="12" xfId="0" applyNumberFormat="1" applyFont="1" applyBorder="1">
      <alignment vertical="center"/>
    </xf>
    <xf numFmtId="38" fontId="26" fillId="0" borderId="9" xfId="0" applyNumberFormat="1" applyFont="1" applyBorder="1">
      <alignment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7" fillId="0" borderId="36" xfId="0" applyNumberFormat="1" applyFont="1" applyBorder="1">
      <alignment vertical="center"/>
    </xf>
    <xf numFmtId="0" fontId="27" fillId="0" borderId="0" xfId="0" applyNumberFormat="1" applyFont="1" applyBorder="1">
      <alignment vertical="center"/>
    </xf>
    <xf numFmtId="0" fontId="27" fillId="0" borderId="32" xfId="0" applyNumberFormat="1" applyFont="1" applyBorder="1">
      <alignment vertical="center"/>
    </xf>
    <xf numFmtId="0" fontId="26" fillId="0" borderId="39" xfId="0" applyNumberFormat="1" applyFont="1" applyBorder="1">
      <alignment vertical="center"/>
    </xf>
    <xf numFmtId="0" fontId="26" fillId="0" borderId="12" xfId="0" applyNumberFormat="1" applyFont="1" applyBorder="1">
      <alignment vertical="center"/>
    </xf>
    <xf numFmtId="0" fontId="26" fillId="0" borderId="9" xfId="0" applyNumberFormat="1" applyFont="1" applyBorder="1">
      <alignment vertical="center"/>
    </xf>
    <xf numFmtId="0" fontId="27" fillId="2" borderId="36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36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right" vertical="center"/>
    </xf>
    <xf numFmtId="0" fontId="27" fillId="2" borderId="32" xfId="0" applyNumberFormat="1" applyFont="1" applyFill="1" applyBorder="1" applyAlignment="1">
      <alignment horizontal="right" vertical="center"/>
    </xf>
    <xf numFmtId="0" fontId="26" fillId="2" borderId="39" xfId="0" applyNumberFormat="1" applyFont="1" applyFill="1" applyBorder="1">
      <alignment vertical="center"/>
    </xf>
    <xf numFmtId="0" fontId="26" fillId="2" borderId="12" xfId="0" applyNumberFormat="1" applyFont="1" applyFill="1" applyBorder="1">
      <alignment vertical="center"/>
    </xf>
    <xf numFmtId="0" fontId="26" fillId="2" borderId="9" xfId="0" applyNumberFormat="1" applyFont="1" applyFill="1" applyBorder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left" vertical="center"/>
    </xf>
    <xf numFmtId="0" fontId="2" fillId="13" borderId="26" xfId="0" applyFont="1" applyFill="1" applyBorder="1" applyAlignment="1">
      <alignment horizontal="left" vertical="center"/>
    </xf>
    <xf numFmtId="0" fontId="2" fillId="9" borderId="18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right" vertical="center"/>
    </xf>
    <xf numFmtId="0" fontId="2" fillId="10" borderId="19" xfId="0" applyFont="1" applyFill="1" applyBorder="1" applyAlignment="1">
      <alignment horizontal="right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left" vertical="center"/>
    </xf>
    <xf numFmtId="0" fontId="26" fillId="0" borderId="12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8" fillId="17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8">
    <cellStyle name="Comma" xfId="2" builtinId="3"/>
    <cellStyle name="Comma [0]" xfId="3" builtinId="6"/>
    <cellStyle name="Comma 2" xfId="5" xr:uid="{00000000-0005-0000-0000-000005000000}"/>
    <cellStyle name="Hyperlink 2" xfId="7" xr:uid="{00000000-0005-0000-0000-000007000000}"/>
    <cellStyle name="Normal" xfId="0" builtinId="0"/>
    <cellStyle name="Normal 2" xfId="4" xr:uid="{00000000-0005-0000-0000-000004000000}"/>
    <cellStyle name="Percent" xfId="1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Common Stock Price Range</a:t>
            </a:r>
          </a:p>
        </c:rich>
      </c:tx>
      <c:layout>
        <c:manualLayout>
          <c:xMode val="edge"/>
          <c:yMode val="edge"/>
          <c:x val="0.34923080424195502"/>
          <c:y val="3.49206349206349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 Years Report'!#REF!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minus"/>
            <c:errValType val="fixedVal"/>
            <c:noEndCap val="0"/>
            <c:val val="100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A4-4FF9-8708-0D04D054B324}"/>
            </c:ext>
          </c:extLst>
        </c:ser>
        <c:ser>
          <c:idx val="1"/>
          <c:order val="1"/>
          <c:tx>
            <c:strRef>
              <c:f>'10 Years Report'!#REF!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errBars>
            <c:errDir val="y"/>
            <c:errBarType val="plus"/>
            <c:errValType val="fixedVal"/>
            <c:noEndCap val="0"/>
            <c:val val="100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FA4-4FF9-8708-0D04D054B324}"/>
            </c:ext>
          </c:extLst>
        </c:ser>
        <c:ser>
          <c:idx val="2"/>
          <c:order val="2"/>
          <c:tx>
            <c:strRef>
              <c:f>'10 Years Report'!#REF!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FA4-4FF9-8708-0D04D054B324}"/>
            </c:ext>
          </c:extLst>
        </c:ser>
        <c:ser>
          <c:idx val="3"/>
          <c:order val="3"/>
          <c:tx>
            <c:v>Per share date Basic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FA4-4FF9-8708-0D04D054B324}"/>
            </c:ext>
          </c:extLst>
        </c:ser>
        <c:ser>
          <c:idx val="4"/>
          <c:order val="4"/>
          <c:tx>
            <c:v>Net Income diluted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FA4-4FF9-8708-0D04D054B324}"/>
            </c:ext>
          </c:extLst>
        </c:ser>
        <c:ser>
          <c:idx val="5"/>
          <c:order val="5"/>
          <c:tx>
            <c:v>Per share date diluted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FA4-4FF9-8708-0D04D054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1318000"/>
        <c:axId val="-421354320"/>
      </c:lineChart>
      <c:catAx>
        <c:axId val="-42131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1230773898927395"/>
              <c:y val="0.66984326959130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-42135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21354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Millions of yen</a:t>
                </a:r>
              </a:p>
            </c:rich>
          </c:tx>
          <c:layout>
            <c:manualLayout>
              <c:xMode val="edge"/>
              <c:yMode val="edge"/>
              <c:x val="2.4615326263407799E-2"/>
              <c:y val="0.180953047535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-421318000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  <a:r>
              <a:rPr lang="en-US" baseline="0"/>
              <a:t> TREND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SHEET'!$D$84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numRef>
              <c:f>'INCOME SHEET'!$E$83:$N$83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'INCOME SHEET'!$E$84:$N$84</c:f>
              <c:numCache>
                <c:formatCode>#,##0</c:formatCode>
                <c:ptCount val="10"/>
                <c:pt idx="0">
                  <c:v>176291985</c:v>
                </c:pt>
                <c:pt idx="1">
                  <c:v>200548462</c:v>
                </c:pt>
                <c:pt idx="2">
                  <c:v>222745970</c:v>
                </c:pt>
                <c:pt idx="3">
                  <c:v>220713333</c:v>
                </c:pt>
                <c:pt idx="4">
                  <c:v>212626773</c:v>
                </c:pt>
                <c:pt idx="5">
                  <c:v>208185792</c:v>
                </c:pt>
                <c:pt idx="6">
                  <c:v>208918294</c:v>
                </c:pt>
                <c:pt idx="7">
                  <c:v>190818447</c:v>
                </c:pt>
                <c:pt idx="8">
                  <c:v>188835828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C-409E-8E46-DE973CE66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469237936"/>
        <c:axId val="-469234576"/>
      </c:barChart>
      <c:lineChart>
        <c:grouping val="standard"/>
        <c:varyColors val="0"/>
        <c:ser>
          <c:idx val="1"/>
          <c:order val="1"/>
          <c:tx>
            <c:strRef>
              <c:f>'INCOME SHEET'!$D$85</c:f>
              <c:strCache>
                <c:ptCount val="1"/>
                <c:pt idx="0">
                  <c:v>y-o-y change (%)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'INCOME SHEET'!$E$83:$N$83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'INCOME SHEET'!$E$85:$N$85</c:f>
              <c:numCache>
                <c:formatCode>0.0%</c:formatCode>
                <c:ptCount val="10"/>
                <c:pt idx="1">
                  <c:v>0.13759262509863962</c:v>
                </c:pt>
                <c:pt idx="2">
                  <c:v>0.11068401013217444</c:v>
                </c:pt>
                <c:pt idx="3">
                  <c:v>-9.125359260147332E-3</c:v>
                </c:pt>
                <c:pt idx="4">
                  <c:v>-3.6638294071704311E-2</c:v>
                </c:pt>
                <c:pt idx="5">
                  <c:v>-2.0886273808990177E-2</c:v>
                </c:pt>
                <c:pt idx="6">
                  <c:v>3.5185013970597955E-3</c:v>
                </c:pt>
                <c:pt idx="7">
                  <c:v>-8.6636008046284352E-2</c:v>
                </c:pt>
                <c:pt idx="8">
                  <c:v>-1.0390080367858774E-2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C-409E-8E46-DE973CE66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69219424"/>
        <c:axId val="-469226848"/>
      </c:lineChart>
      <c:catAx>
        <c:axId val="-46923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469234576"/>
        <c:crosses val="autoZero"/>
        <c:auto val="1"/>
        <c:lblAlgn val="ctr"/>
        <c:lblOffset val="100"/>
        <c:noMultiLvlLbl val="0"/>
      </c:catAx>
      <c:valAx>
        <c:axId val="-46923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-469237936"/>
        <c:crosses val="autoZero"/>
        <c:crossBetween val="between"/>
      </c:valAx>
      <c:valAx>
        <c:axId val="-4692268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CHANGE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69219424"/>
        <c:crosses val="max"/>
        <c:crossBetween val="between"/>
      </c:valAx>
      <c:catAx>
        <c:axId val="-46921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4692268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EARNING</a:t>
            </a:r>
            <a:r>
              <a:rPr lang="en-US" baseline="0"/>
              <a:t> TREND - NET PROFIT &amp; MARGINS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SHEET'!$D$115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cat>
            <c:numRef>
              <c:f>'INCOME SHEET'!$E$114:$N$114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'INCOME SHEET'!$E$115:$N$115</c:f>
              <c:numCache>
                <c:formatCode>#,##0.00_);[Red]\(#,##0.00\)</c:formatCode>
                <c:ptCount val="10"/>
                <c:pt idx="0">
                  <c:v>17854221</c:v>
                </c:pt>
                <c:pt idx="1">
                  <c:v>21741325</c:v>
                </c:pt>
                <c:pt idx="2">
                  <c:v>32083145</c:v>
                </c:pt>
                <c:pt idx="3">
                  <c:v>33470740</c:v>
                </c:pt>
                <c:pt idx="4">
                  <c:v>25293936</c:v>
                </c:pt>
                <c:pt idx="5">
                  <c:v>29742425</c:v>
                </c:pt>
                <c:pt idx="6">
                  <c:v>17833017</c:v>
                </c:pt>
                <c:pt idx="7">
                  <c:v>11071841</c:v>
                </c:pt>
                <c:pt idx="8">
                  <c:v>17425334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3CF-93F5-7B759644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469355552"/>
        <c:axId val="-469371392"/>
      </c:barChart>
      <c:lineChart>
        <c:grouping val="standard"/>
        <c:varyColors val="0"/>
        <c:ser>
          <c:idx val="1"/>
          <c:order val="1"/>
          <c:tx>
            <c:strRef>
              <c:f>'INCOME SHEET'!$D$116</c:f>
              <c:strCache>
                <c:ptCount val="1"/>
                <c:pt idx="0">
                  <c:v>Margin (%)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'INCOME SHEET'!$E$114:$N$114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'INCOME SHEET'!$E$116:$N$116</c:f>
              <c:numCache>
                <c:formatCode>0.0%</c:formatCode>
                <c:ptCount val="10"/>
                <c:pt idx="0">
                  <c:v>0.10127641934487265</c:v>
                </c:pt>
                <c:pt idx="1">
                  <c:v>0.10840933300201525</c:v>
                </c:pt>
                <c:pt idx="2">
                  <c:v>0.14403468219873966</c:v>
                </c:pt>
                <c:pt idx="3">
                  <c:v>0.1516480202852086</c:v>
                </c:pt>
                <c:pt idx="4">
                  <c:v>0.11895931844857562</c:v>
                </c:pt>
                <c:pt idx="5">
                  <c:v>0.14286481663455688</c:v>
                </c:pt>
                <c:pt idx="6">
                  <c:v>8.5358810176766997E-2</c:v>
                </c:pt>
                <c:pt idx="7">
                  <c:v>5.8022906978170724E-2</c:v>
                </c:pt>
                <c:pt idx="8">
                  <c:v>9.2277690015477365E-2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D-43CF-93F5-7B759644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69377168"/>
        <c:axId val="-469366800"/>
      </c:lineChart>
      <c:catAx>
        <c:axId val="-4693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469371392"/>
        <c:crosses val="autoZero"/>
        <c:auto val="1"/>
        <c:lblAlgn val="ctr"/>
        <c:lblOffset val="100"/>
        <c:noMultiLvlLbl val="0"/>
      </c:catAx>
      <c:valAx>
        <c:axId val="-469371392"/>
        <c:scaling>
          <c:orientation val="minMax"/>
          <c:max val="160000000"/>
        </c:scaling>
        <c:delete val="0"/>
        <c:axPos val="l"/>
        <c:majorGridlines/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crossAx val="-469355552"/>
        <c:crosses val="autoZero"/>
        <c:crossBetween val="between"/>
      </c:valAx>
      <c:valAx>
        <c:axId val="-4693668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-469377168"/>
        <c:crosses val="max"/>
        <c:crossBetween val="between"/>
      </c:valAx>
      <c:catAx>
        <c:axId val="-4693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4693668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PRE-TAX</a:t>
            </a:r>
            <a:r>
              <a:rPr lang="en-US" baseline="0"/>
              <a:t> PROFIT &amp; NET PROFIT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'INCOME SHEET'!$D$62</c:f>
              <c:strCache>
                <c:ptCount val="1"/>
                <c:pt idx="0">
                  <c:v>PBT</c:v>
                </c:pt>
              </c:strCache>
            </c:strRef>
          </c:tx>
          <c:cat>
            <c:numRef>
              <c:f>'INCOME SHEET'!$E$61:$N$61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'INCOME SHEET'!$E$62:$N$62</c:f>
              <c:numCache>
                <c:formatCode>#,##0_);[Red]\(#,##0\)</c:formatCode>
                <c:ptCount val="10"/>
                <c:pt idx="0">
                  <c:v>22576924</c:v>
                </c:pt>
                <c:pt idx="1">
                  <c:v>28593663</c:v>
                </c:pt>
                <c:pt idx="2">
                  <c:v>42449536</c:v>
                </c:pt>
                <c:pt idx="3">
                  <c:v>43605431</c:v>
                </c:pt>
                <c:pt idx="4">
                  <c:v>34056071</c:v>
                </c:pt>
                <c:pt idx="5">
                  <c:v>40042605</c:v>
                </c:pt>
                <c:pt idx="6">
                  <c:v>24663555</c:v>
                </c:pt>
                <c:pt idx="7">
                  <c:v>14725879</c:v>
                </c:pt>
                <c:pt idx="8">
                  <c:v>23606938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4-4C4A-B7FF-932D81E3E961}"/>
            </c:ext>
          </c:extLst>
        </c:ser>
        <c:ser>
          <c:idx val="1"/>
          <c:order val="1"/>
          <c:tx>
            <c:strRef>
              <c:f>'INCOME SHEET'!$D$63</c:f>
              <c:strCache>
                <c:ptCount val="1"/>
                <c:pt idx="0">
                  <c:v>PAT</c:v>
                </c:pt>
              </c:strCache>
            </c:strRef>
          </c:tx>
          <c:cat>
            <c:numRef>
              <c:f>'INCOME SHEET'!$E$61:$N$61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'INCOME SHEET'!$E$63:$N$63</c:f>
              <c:numCache>
                <c:formatCode>#,##0_);[Red]\(#,##0\)</c:formatCode>
                <c:ptCount val="10"/>
                <c:pt idx="0">
                  <c:v>17854221</c:v>
                </c:pt>
                <c:pt idx="1">
                  <c:v>21741325</c:v>
                </c:pt>
                <c:pt idx="2">
                  <c:v>32083145</c:v>
                </c:pt>
                <c:pt idx="3">
                  <c:v>33470740</c:v>
                </c:pt>
                <c:pt idx="4">
                  <c:v>25293936</c:v>
                </c:pt>
                <c:pt idx="5">
                  <c:v>29742425</c:v>
                </c:pt>
                <c:pt idx="6">
                  <c:v>17833017</c:v>
                </c:pt>
                <c:pt idx="7">
                  <c:v>11071841</c:v>
                </c:pt>
                <c:pt idx="8">
                  <c:v>17425334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4-4C4A-B7FF-932D81E3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1008592"/>
        <c:axId val="-431029632"/>
      </c:lineChart>
      <c:catAx>
        <c:axId val="-43100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431029632"/>
        <c:crosses val="autoZero"/>
        <c:auto val="1"/>
        <c:lblAlgn val="ctr"/>
        <c:lblOffset val="100"/>
        <c:noMultiLvlLbl val="0"/>
      </c:catAx>
      <c:valAx>
        <c:axId val="-4310296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-431008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  <a:r>
              <a:rPr lang="en-US" baseline="0"/>
              <a:t> TO GROSS MARGIN RATIO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SHEET'!$E$134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numRef>
              <c:f>'INCOME SHEET'!$D$135:$D$144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'INCOME SHEET'!$E$135:$E$144</c:f>
              <c:numCache>
                <c:formatCode>#,##0_);[Red]\(#,##0\)</c:formatCode>
                <c:ptCount val="10"/>
                <c:pt idx="0">
                  <c:v>176291985</c:v>
                </c:pt>
                <c:pt idx="1">
                  <c:v>200548462</c:v>
                </c:pt>
                <c:pt idx="2">
                  <c:v>222745970</c:v>
                </c:pt>
                <c:pt idx="3">
                  <c:v>220713333</c:v>
                </c:pt>
                <c:pt idx="4">
                  <c:v>212626773</c:v>
                </c:pt>
                <c:pt idx="5">
                  <c:v>208185792</c:v>
                </c:pt>
                <c:pt idx="6">
                  <c:v>208918294</c:v>
                </c:pt>
                <c:pt idx="7">
                  <c:v>190818447</c:v>
                </c:pt>
                <c:pt idx="8">
                  <c:v>188835828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F-4FB3-AB77-DF6374F54BF6}"/>
            </c:ext>
          </c:extLst>
        </c:ser>
        <c:ser>
          <c:idx val="1"/>
          <c:order val="1"/>
          <c:tx>
            <c:strRef>
              <c:f>'INCOME SHEET'!$F$134</c:f>
              <c:strCache>
                <c:ptCount val="1"/>
                <c:pt idx="0">
                  <c:v>Overheads</c:v>
                </c:pt>
              </c:strCache>
            </c:strRef>
          </c:tx>
          <c:invertIfNegative val="0"/>
          <c:cat>
            <c:numRef>
              <c:f>'INCOME SHEET'!$D$135:$D$144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'INCOME SHEET'!$F$135:$F$144</c:f>
              <c:numCache>
                <c:formatCode>#,##0_);[Red]\(#,##0\)</c:formatCode>
                <c:ptCount val="10"/>
                <c:pt idx="0">
                  <c:v>19906817</c:v>
                </c:pt>
                <c:pt idx="1">
                  <c:v>19370180</c:v>
                </c:pt>
                <c:pt idx="2">
                  <c:v>22836326</c:v>
                </c:pt>
                <c:pt idx="3">
                  <c:v>24102843</c:v>
                </c:pt>
                <c:pt idx="4">
                  <c:v>25694195</c:v>
                </c:pt>
                <c:pt idx="5">
                  <c:v>25730439</c:v>
                </c:pt>
                <c:pt idx="6">
                  <c:v>27752915</c:v>
                </c:pt>
                <c:pt idx="7">
                  <c:v>30309776</c:v>
                </c:pt>
                <c:pt idx="8">
                  <c:v>27857557</c:v>
                </c:pt>
                <c:pt idx="9">
                  <c:v>30009845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F-4FB3-AB77-DF6374F54BF6}"/>
            </c:ext>
          </c:extLst>
        </c:ser>
        <c:ser>
          <c:idx val="2"/>
          <c:order val="2"/>
          <c:tx>
            <c:strRef>
              <c:f>'INCOME SHEET'!$G$134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cat>
            <c:numRef>
              <c:f>'INCOME SHEET'!$D$135:$D$144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'INCOME SHEET'!$G$135:$G$144</c:f>
              <c:numCache>
                <c:formatCode>#,##0_);[Red]\(#,##0\)</c:formatCode>
                <c:ptCount val="10"/>
                <c:pt idx="0">
                  <c:v>156385168</c:v>
                </c:pt>
                <c:pt idx="1">
                  <c:v>181178282</c:v>
                </c:pt>
                <c:pt idx="2">
                  <c:v>199909644</c:v>
                </c:pt>
                <c:pt idx="3">
                  <c:v>196610490</c:v>
                </c:pt>
                <c:pt idx="4">
                  <c:v>186932578</c:v>
                </c:pt>
                <c:pt idx="5">
                  <c:v>182455353</c:v>
                </c:pt>
                <c:pt idx="6">
                  <c:v>181165379</c:v>
                </c:pt>
                <c:pt idx="7">
                  <c:v>160508671</c:v>
                </c:pt>
                <c:pt idx="8">
                  <c:v>160978271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F-4FB3-AB77-DF6374F5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429007248"/>
        <c:axId val="-429053296"/>
      </c:barChart>
      <c:lineChart>
        <c:grouping val="standard"/>
        <c:varyColors val="0"/>
        <c:ser>
          <c:idx val="3"/>
          <c:order val="3"/>
          <c:tx>
            <c:strRef>
              <c:f>'INCOME SHEET'!$H$134</c:f>
              <c:strCache>
                <c:ptCount val="1"/>
                <c:pt idx="0">
                  <c:v>Gross Margin 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'INCOME SHEET'!$D$135:$D$144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'INCOME SHEET'!$H$135:$H$144</c:f>
              <c:numCache>
                <c:formatCode>0.00%</c:formatCode>
                <c:ptCount val="10"/>
                <c:pt idx="0">
                  <c:v>0.88708041945298877</c:v>
                </c:pt>
                <c:pt idx="1">
                  <c:v>0.90341396883911285</c:v>
                </c:pt>
                <c:pt idx="2">
                  <c:v>0.89747816312905682</c:v>
                </c:pt>
                <c:pt idx="3">
                  <c:v>0.89079570920167295</c:v>
                </c:pt>
                <c:pt idx="4">
                  <c:v>0.87915823281577055</c:v>
                </c:pt>
                <c:pt idx="5">
                  <c:v>0.87640636398472382</c:v>
                </c:pt>
                <c:pt idx="6">
                  <c:v>0.86715900044636585</c:v>
                </c:pt>
                <c:pt idx="7">
                  <c:v>0.84115908877510148</c:v>
                </c:pt>
                <c:pt idx="8">
                  <c:v>0.85247737521504663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AF-4FB3-AB77-DF6374F5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9110768"/>
        <c:axId val="-429101344"/>
      </c:lineChart>
      <c:catAx>
        <c:axId val="-4290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429053296"/>
        <c:crosses val="autoZero"/>
        <c:auto val="1"/>
        <c:lblAlgn val="ctr"/>
        <c:lblOffset val="100"/>
        <c:noMultiLvlLbl val="0"/>
      </c:catAx>
      <c:valAx>
        <c:axId val="-4290532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-429007248"/>
        <c:crosses val="autoZero"/>
        <c:crossBetween val="between"/>
      </c:valAx>
      <c:valAx>
        <c:axId val="-4291013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-429110768"/>
        <c:crosses val="max"/>
        <c:crossBetween val="between"/>
      </c:valAx>
      <c:catAx>
        <c:axId val="-42911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429101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Altman's Z-Score</a:t>
            </a:r>
          </a:p>
        </c:rich>
      </c:tx>
      <c:layout>
        <c:manualLayout>
          <c:xMode val="edge"/>
          <c:yMode val="edge"/>
          <c:x val="0.347648905849961"/>
          <c:y val="3.17460317460317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13-40ED-9C9D-7E49C2C6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4160032"/>
        <c:axId val="-414143808"/>
      </c:lineChart>
      <c:catAx>
        <c:axId val="-4141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102356837297202"/>
              <c:y val="0.85185407379633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-41414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414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Altman's Z-score rate</a:t>
                </a:r>
              </a:p>
            </c:rich>
          </c:tx>
          <c:layout>
            <c:manualLayout>
              <c:xMode val="edge"/>
              <c:yMode val="edge"/>
              <c:x val="3.2719836400817999E-2"/>
              <c:y val="0.30423363746198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-41416003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Residual Value Chart</a:t>
            </a:r>
          </a:p>
        </c:rich>
      </c:tx>
      <c:layout>
        <c:manualLayout>
          <c:xMode val="edge"/>
          <c:yMode val="edge"/>
          <c:x val="0.33003352303734401"/>
          <c:y val="3.08056872037914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3-4C6C-8D06-F633EF7F025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3-4C6C-8D06-F633EF7F025C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Years Report'!#REF!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23-4C6C-8D06-F633EF7F0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4032384"/>
        <c:axId val="-414024864"/>
      </c:lineChart>
      <c:catAx>
        <c:axId val="-414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165103124485899"/>
              <c:y val="0.77251184834123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-4140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402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Million of Yen</a:t>
                </a:r>
              </a:p>
            </c:rich>
          </c:tx>
          <c:layout>
            <c:manualLayout>
              <c:xMode val="edge"/>
              <c:yMode val="edge"/>
              <c:x val="2.64026402640265E-2"/>
              <c:y val="0.31516587677725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-41403238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EQUITY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'BALANCE SHEET'!$C$49</c:f>
              <c:strCache>
                <c:ptCount val="1"/>
                <c:pt idx="0">
                  <c:v>Share capital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SHEET'!$D$49:$M$49</c:f>
              <c:numCache>
                <c:formatCode>#,##0</c:formatCode>
                <c:ptCount val="10"/>
                <c:pt idx="0">
                  <c:v>80000000</c:v>
                </c:pt>
                <c:pt idx="1">
                  <c:v>80000000</c:v>
                </c:pt>
                <c:pt idx="2">
                  <c:v>80000000</c:v>
                </c:pt>
                <c:pt idx="3">
                  <c:v>80000000</c:v>
                </c:pt>
                <c:pt idx="4">
                  <c:v>80000000</c:v>
                </c:pt>
                <c:pt idx="5">
                  <c:v>80000000</c:v>
                </c:pt>
                <c:pt idx="6">
                  <c:v>80000000</c:v>
                </c:pt>
                <c:pt idx="7">
                  <c:v>80000000</c:v>
                </c:pt>
                <c:pt idx="8">
                  <c:v>84325454</c:v>
                </c:pt>
                <c:pt idx="9">
                  <c:v>84325454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F-4268-9AA9-E8D6CCA9A8CB}"/>
            </c:ext>
          </c:extLst>
        </c:ser>
        <c:ser>
          <c:idx val="1"/>
          <c:order val="1"/>
          <c:tx>
            <c:strRef>
              <c:f>'BALANCE SHEET'!$C$51</c:f>
              <c:strCache>
                <c:ptCount val="1"/>
                <c:pt idx="0">
                  <c:v>Reserves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SHEET'!$D$51:$M$51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F-4268-9AA9-E8D6CCA9A8CB}"/>
            </c:ext>
          </c:extLst>
        </c:ser>
        <c:ser>
          <c:idx val="2"/>
          <c:order val="2"/>
          <c:tx>
            <c:strRef>
              <c:f>'BALANCE SHEET'!$C$52</c:f>
              <c:strCache>
                <c:ptCount val="1"/>
                <c:pt idx="0">
                  <c:v>Retained earnings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SHEET'!$D$52:$M$52</c:f>
              <c:numCache>
                <c:formatCode>#,##0</c:formatCode>
                <c:ptCount val="10"/>
                <c:pt idx="0">
                  <c:v>128478300</c:v>
                </c:pt>
                <c:pt idx="1">
                  <c:v>135133353</c:v>
                </c:pt>
                <c:pt idx="2">
                  <c:v>150182760</c:v>
                </c:pt>
                <c:pt idx="3">
                  <c:v>163674425</c:v>
                </c:pt>
                <c:pt idx="4">
                  <c:v>168432331</c:v>
                </c:pt>
                <c:pt idx="5">
                  <c:v>177560582</c:v>
                </c:pt>
                <c:pt idx="6">
                  <c:v>173250424</c:v>
                </c:pt>
                <c:pt idx="7">
                  <c:v>163615822</c:v>
                </c:pt>
                <c:pt idx="8">
                  <c:v>160715702</c:v>
                </c:pt>
                <c:pt idx="9">
                  <c:v>158959853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F-4268-9AA9-E8D6CCA9A8CB}"/>
            </c:ext>
          </c:extLst>
        </c:ser>
        <c:ser>
          <c:idx val="3"/>
          <c:order val="3"/>
          <c:tx>
            <c:strRef>
              <c:f>'BALANCE SHEET'!$B$56:$C$56</c:f>
              <c:strCache>
                <c:ptCount val="2"/>
                <c:pt idx="0">
                  <c:v>Minority interests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SHEET'!$D$56:$M$56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F-4268-9AA9-E8D6CCA9A8CB}"/>
            </c:ext>
          </c:extLst>
        </c:ser>
        <c:ser>
          <c:idx val="4"/>
          <c:order val="4"/>
          <c:tx>
            <c:strRef>
              <c:f>'BALANCE SHEET'!$C$50</c:f>
              <c:strCache>
                <c:ptCount val="1"/>
                <c:pt idx="0">
                  <c:v>Share premium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SHEET'!$D$50:$M$50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FF-4268-9AA9-E8D6CCA9A8CB}"/>
            </c:ext>
          </c:extLst>
        </c:ser>
        <c:ser>
          <c:idx val="5"/>
          <c:order val="5"/>
          <c:tx>
            <c:strRef>
              <c:f>'BALANCE SHEET'!$B$53</c:f>
              <c:strCache>
                <c:ptCount val="1"/>
                <c:pt idx="0">
                  <c:v>Less: Tresury shares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SHEET'!$D$53:$M$53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F-4268-9AA9-E8D6CCA9A8CB}"/>
            </c:ext>
          </c:extLst>
        </c:ser>
        <c:ser>
          <c:idx val="6"/>
          <c:order val="6"/>
          <c:tx>
            <c:strRef>
              <c:f>'BALANCE SHEET'!$B$54</c:f>
              <c:strCache>
                <c:ptCount val="1"/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SHEET'!$D$54:$M$54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FF-4268-9AA9-E8D6CCA9A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-421512576"/>
        <c:axId val="-421508704"/>
      </c:barChart>
      <c:catAx>
        <c:axId val="-4215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421508704"/>
        <c:crosses val="autoZero"/>
        <c:auto val="1"/>
        <c:lblAlgn val="ctr"/>
        <c:lblOffset val="100"/>
        <c:noMultiLvlLbl val="0"/>
      </c:catAx>
      <c:valAx>
        <c:axId val="-4215087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42151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LIABILITIES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'BALANCE SHEET'!$C$30</c:f>
              <c:strCache>
                <c:ptCount val="1"/>
                <c:pt idx="0">
                  <c:v>Trade and other payables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SHEET'!$D$30:$M$30</c:f>
              <c:numCache>
                <c:formatCode>#,##0</c:formatCode>
                <c:ptCount val="10"/>
                <c:pt idx="0">
                  <c:v>4290539</c:v>
                </c:pt>
                <c:pt idx="1">
                  <c:v>3703319</c:v>
                </c:pt>
                <c:pt idx="2">
                  <c:v>2921227</c:v>
                </c:pt>
                <c:pt idx="3">
                  <c:v>9008713</c:v>
                </c:pt>
                <c:pt idx="4">
                  <c:v>10427315</c:v>
                </c:pt>
                <c:pt idx="5">
                  <c:v>10982227</c:v>
                </c:pt>
                <c:pt idx="6">
                  <c:v>10092515</c:v>
                </c:pt>
                <c:pt idx="7">
                  <c:v>7938413</c:v>
                </c:pt>
                <c:pt idx="8">
                  <c:v>9542967</c:v>
                </c:pt>
                <c:pt idx="9">
                  <c:v>9085578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D-4481-9943-41699C185A25}"/>
            </c:ext>
          </c:extLst>
        </c:ser>
        <c:ser>
          <c:idx val="1"/>
          <c:order val="1"/>
          <c:tx>
            <c:strRef>
              <c:f>'BALANCE SHEET'!$C$31</c:f>
              <c:strCache>
                <c:ptCount val="1"/>
                <c:pt idx="0">
                  <c:v>Borrowings: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SHEET'!$D$31:$M$31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D-4481-9943-41699C185A25}"/>
            </c:ext>
          </c:extLst>
        </c:ser>
        <c:ser>
          <c:idx val="2"/>
          <c:order val="2"/>
          <c:tx>
            <c:strRef>
              <c:f>'BALANCE SHEET'!$C$33</c:f>
              <c:strCache>
                <c:ptCount val="1"/>
                <c:pt idx="0">
                  <c:v>Other Payable and accruals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SHEET'!$D$33:$M$33</c:f>
              <c:numCache>
                <c:formatCode>#,##0</c:formatCode>
                <c:ptCount val="10"/>
                <c:pt idx="0">
                  <c:v>3538628</c:v>
                </c:pt>
                <c:pt idx="1">
                  <c:v>3594711</c:v>
                </c:pt>
                <c:pt idx="2">
                  <c:v>4198419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D-4481-9943-41699C185A25}"/>
            </c:ext>
          </c:extLst>
        </c:ser>
        <c:ser>
          <c:idx val="3"/>
          <c:order val="3"/>
          <c:tx>
            <c:strRef>
              <c:f>'BALANCE SHEET'!$C$34</c:f>
              <c:strCache>
                <c:ptCount val="1"/>
                <c:pt idx="0">
                  <c:v>Deferred revenue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SHEET'!$D$34:$M$34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D-4481-9943-41699C185A25}"/>
            </c:ext>
          </c:extLst>
        </c:ser>
        <c:ser>
          <c:idx val="4"/>
          <c:order val="4"/>
          <c:tx>
            <c:strRef>
              <c:f>'BALANCE SHEET'!$C$32</c:f>
              <c:strCache>
                <c:ptCount val="1"/>
                <c:pt idx="0">
                  <c:v>Current tax liabilities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SHEET'!$D$32:$M$32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875616</c:v>
                </c:pt>
                <c:pt idx="4">
                  <c:v>1099724</c:v>
                </c:pt>
                <c:pt idx="5">
                  <c:v>995305</c:v>
                </c:pt>
                <c:pt idx="6">
                  <c:v>126521</c:v>
                </c:pt>
                <c:pt idx="7">
                  <c:v>64943</c:v>
                </c:pt>
                <c:pt idx="8">
                  <c:v>174532</c:v>
                </c:pt>
                <c:pt idx="9">
                  <c:v>316429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D-4481-9943-41699C185A25}"/>
            </c:ext>
          </c:extLst>
        </c:ser>
        <c:ser>
          <c:idx val="5"/>
          <c:order val="5"/>
          <c:tx>
            <c:strRef>
              <c:f>'BALANCE SHEET'!$C$36</c:f>
              <c:strCache>
                <c:ptCount val="1"/>
                <c:pt idx="0">
                  <c:v>Retirement benefits obligations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SHEET'!$D$36:$M$36</c:f>
              <c:numCache>
                <c:formatCode>#,##0</c:formatCode>
                <c:ptCount val="10"/>
                <c:pt idx="0">
                  <c:v>66743</c:v>
                </c:pt>
                <c:pt idx="1">
                  <c:v>51673</c:v>
                </c:pt>
                <c:pt idx="2">
                  <c:v>84600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FD-4481-9943-41699C185A25}"/>
            </c:ext>
          </c:extLst>
        </c:ser>
        <c:ser>
          <c:idx val="6"/>
          <c:order val="6"/>
          <c:tx>
            <c:strRef>
              <c:f>'BALANCE SHEET'!$C$35</c:f>
              <c:strCache>
                <c:ptCount val="1"/>
                <c:pt idx="0">
                  <c:v>Income tax payables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SHEET'!$D$35:$M$35</c:f>
              <c:numCache>
                <c:formatCode>#,##0</c:formatCode>
                <c:ptCount val="10"/>
                <c:pt idx="0">
                  <c:v>194632</c:v>
                </c:pt>
                <c:pt idx="1">
                  <c:v>262047</c:v>
                </c:pt>
                <c:pt idx="2">
                  <c:v>1643450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FD-4481-9943-41699C18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-421698384"/>
        <c:axId val="-421694512"/>
      </c:barChart>
      <c:catAx>
        <c:axId val="-42169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421694512"/>
        <c:crosses val="autoZero"/>
        <c:auto val="1"/>
        <c:lblAlgn val="ctr"/>
        <c:lblOffset val="100"/>
        <c:noMultiLvlLbl val="0"/>
      </c:catAx>
      <c:valAx>
        <c:axId val="-4216945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42169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ASSETS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'BALANCE SHEET'!$C$6</c:f>
              <c:strCache>
                <c:ptCount val="1"/>
                <c:pt idx="0">
                  <c:v>Inventories 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SHEET'!$D$6:$M$6</c:f>
              <c:numCache>
                <c:formatCode>#,##0</c:formatCode>
                <c:ptCount val="10"/>
                <c:pt idx="0">
                  <c:v>18866856</c:v>
                </c:pt>
                <c:pt idx="1">
                  <c:v>17221363</c:v>
                </c:pt>
                <c:pt idx="2">
                  <c:v>19893955</c:v>
                </c:pt>
                <c:pt idx="3">
                  <c:v>18790244</c:v>
                </c:pt>
                <c:pt idx="4">
                  <c:v>19362334</c:v>
                </c:pt>
                <c:pt idx="5">
                  <c:v>18148402</c:v>
                </c:pt>
                <c:pt idx="6">
                  <c:v>15847951</c:v>
                </c:pt>
                <c:pt idx="7">
                  <c:v>14902914</c:v>
                </c:pt>
                <c:pt idx="8">
                  <c:v>15612549</c:v>
                </c:pt>
                <c:pt idx="9">
                  <c:v>14970305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7-418D-944D-F24350343537}"/>
            </c:ext>
          </c:extLst>
        </c:ser>
        <c:ser>
          <c:idx val="1"/>
          <c:order val="1"/>
          <c:tx>
            <c:strRef>
              <c:f>'BALANCE SHEET'!$C$7</c:f>
              <c:strCache>
                <c:ptCount val="1"/>
                <c:pt idx="0">
                  <c:v>Receivables, deposits and prepayments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SHEET'!$D$7:$M$7</c:f>
              <c:numCache>
                <c:formatCode>#,##0</c:formatCode>
                <c:ptCount val="10"/>
                <c:pt idx="0">
                  <c:v>964972</c:v>
                </c:pt>
                <c:pt idx="1">
                  <c:v>2528621</c:v>
                </c:pt>
                <c:pt idx="2">
                  <c:v>4844448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7-418D-944D-F24350343537}"/>
            </c:ext>
          </c:extLst>
        </c:ser>
        <c:ser>
          <c:idx val="2"/>
          <c:order val="2"/>
          <c:tx>
            <c:strRef>
              <c:f>'BALANCE SHEET'!$C$8</c:f>
              <c:strCache>
                <c:ptCount val="1"/>
                <c:pt idx="0">
                  <c:v>Current Tax Asset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SHEET'!$D$8:$M$8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65252</c:v>
                </c:pt>
                <c:pt idx="4">
                  <c:v>185889</c:v>
                </c:pt>
                <c:pt idx="5">
                  <c:v>0</c:v>
                </c:pt>
                <c:pt idx="6">
                  <c:v>839423</c:v>
                </c:pt>
                <c:pt idx="7">
                  <c:v>1441285</c:v>
                </c:pt>
                <c:pt idx="8">
                  <c:v>678976</c:v>
                </c:pt>
                <c:pt idx="9">
                  <c:v>157091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7-418D-944D-F24350343537}"/>
            </c:ext>
          </c:extLst>
        </c:ser>
        <c:ser>
          <c:idx val="3"/>
          <c:order val="3"/>
          <c:tx>
            <c:strRef>
              <c:f>'BALANCE SHEET'!$C$9</c:f>
              <c:strCache>
                <c:ptCount val="1"/>
                <c:pt idx="0">
                  <c:v>Cash and bank balances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SHEET'!$D$9:$M$9</c:f>
              <c:numCache>
                <c:formatCode>#,##0</c:formatCode>
                <c:ptCount val="10"/>
                <c:pt idx="0">
                  <c:v>55350629</c:v>
                </c:pt>
                <c:pt idx="1">
                  <c:v>56591062</c:v>
                </c:pt>
                <c:pt idx="2">
                  <c:v>64862901</c:v>
                </c:pt>
                <c:pt idx="3">
                  <c:v>81798844</c:v>
                </c:pt>
                <c:pt idx="4">
                  <c:v>89140666</c:v>
                </c:pt>
                <c:pt idx="5">
                  <c:v>107379673</c:v>
                </c:pt>
                <c:pt idx="6">
                  <c:v>102503750</c:v>
                </c:pt>
                <c:pt idx="7">
                  <c:v>94766556</c:v>
                </c:pt>
                <c:pt idx="8">
                  <c:v>103399520</c:v>
                </c:pt>
                <c:pt idx="9">
                  <c:v>111692231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7-418D-944D-F24350343537}"/>
            </c:ext>
          </c:extLst>
        </c:ser>
        <c:ser>
          <c:idx val="4"/>
          <c:order val="4"/>
          <c:tx>
            <c:strRef>
              <c:f>'BALANCE SHEET'!$C$11</c:f>
              <c:strCache>
                <c:ptCount val="1"/>
                <c:pt idx="0">
                  <c:v>Short term fund / Prepayment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SHEET'!$D$11:$M$11</c:f>
              <c:numCache>
                <c:formatCode>#,##0</c:formatCode>
                <c:ptCount val="10"/>
                <c:pt idx="0">
                  <c:v>93164</c:v>
                </c:pt>
                <c:pt idx="1">
                  <c:v>114172</c:v>
                </c:pt>
                <c:pt idx="2">
                  <c:v>350627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2179277</c:v>
                </c:pt>
                <c:pt idx="7">
                  <c:v>2250928</c:v>
                </c:pt>
                <c:pt idx="8">
                  <c:v>3361395</c:v>
                </c:pt>
                <c:pt idx="9">
                  <c:v>3469990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7-418D-944D-F24350343537}"/>
            </c:ext>
          </c:extLst>
        </c:ser>
        <c:ser>
          <c:idx val="5"/>
          <c:order val="5"/>
          <c:tx>
            <c:strRef>
              <c:f>'BALANCE SHEET'!$C$12</c:f>
              <c:strCache>
                <c:ptCount val="1"/>
                <c:pt idx="0">
                  <c:v>Tax Recoverable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SHEET'!$D$12:$M$12</c:f>
              <c:numCache>
                <c:formatCode>#,##0</c:formatCode>
                <c:ptCount val="10"/>
                <c:pt idx="0">
                  <c:v>1205418</c:v>
                </c:pt>
                <c:pt idx="1">
                  <c:v>383986</c:v>
                </c:pt>
                <c:pt idx="2">
                  <c:v>349209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7-418D-944D-F24350343537}"/>
            </c:ext>
          </c:extLst>
        </c:ser>
        <c:ser>
          <c:idx val="6"/>
          <c:order val="6"/>
          <c:tx>
            <c:strRef>
              <c:f>'BALANCE SHEET'!$C$10</c:f>
              <c:strCache>
                <c:ptCount val="1"/>
                <c:pt idx="0">
                  <c:v>Trade receivables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SHEET'!$D$10:$M$10</c:f>
              <c:numCache>
                <c:formatCode>#,##0</c:formatCode>
                <c:ptCount val="10"/>
                <c:pt idx="0">
                  <c:v>23152108</c:v>
                </c:pt>
                <c:pt idx="1">
                  <c:v>26221654</c:v>
                </c:pt>
                <c:pt idx="2">
                  <c:v>31535322</c:v>
                </c:pt>
                <c:pt idx="3">
                  <c:v>34777229</c:v>
                </c:pt>
                <c:pt idx="4">
                  <c:v>35931082</c:v>
                </c:pt>
                <c:pt idx="5">
                  <c:v>36836248</c:v>
                </c:pt>
                <c:pt idx="6">
                  <c:v>37934506</c:v>
                </c:pt>
                <c:pt idx="7">
                  <c:v>29553782</c:v>
                </c:pt>
                <c:pt idx="8">
                  <c:v>29646069</c:v>
                </c:pt>
                <c:pt idx="9">
                  <c:v>26290658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7-418D-944D-F2435034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-421594976"/>
        <c:axId val="-421591104"/>
      </c:barChart>
      <c:catAx>
        <c:axId val="-4215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421591104"/>
        <c:crosses val="autoZero"/>
        <c:auto val="1"/>
        <c:lblAlgn val="ctr"/>
        <c:lblOffset val="100"/>
        <c:noMultiLvlLbl val="0"/>
      </c:catAx>
      <c:valAx>
        <c:axId val="-4215911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42159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 CURRENT ASSETS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'BALANCE SHEET'!$C$15</c:f>
              <c:strCache>
                <c:ptCount val="1"/>
                <c:pt idx="0">
                  <c:v>Property, plant and equipment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SHEET'!$D$15:$M$15</c:f>
              <c:numCache>
                <c:formatCode>#,##0</c:formatCode>
                <c:ptCount val="10"/>
                <c:pt idx="0">
                  <c:v>113958080</c:v>
                </c:pt>
                <c:pt idx="1">
                  <c:v>118105558</c:v>
                </c:pt>
                <c:pt idx="2">
                  <c:v>115364749</c:v>
                </c:pt>
                <c:pt idx="3">
                  <c:v>115764999</c:v>
                </c:pt>
                <c:pt idx="4">
                  <c:v>112004552</c:v>
                </c:pt>
                <c:pt idx="5">
                  <c:v>102498081</c:v>
                </c:pt>
                <c:pt idx="6">
                  <c:v>98005840</c:v>
                </c:pt>
                <c:pt idx="7">
                  <c:v>103163507</c:v>
                </c:pt>
                <c:pt idx="8">
                  <c:v>94758649</c:v>
                </c:pt>
                <c:pt idx="9">
                  <c:v>86909803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D-4AA4-A87A-8949F71F5AE7}"/>
            </c:ext>
          </c:extLst>
        </c:ser>
        <c:ser>
          <c:idx val="1"/>
          <c:order val="1"/>
          <c:tx>
            <c:strRef>
              <c:f>'BALANCE SHEET'!$C$16</c:f>
              <c:strCache>
                <c:ptCount val="1"/>
                <c:pt idx="0">
                  <c:v>Prepaid leases (lesehold land use right)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SHEET'!$D$16:$M$16</c:f>
              <c:numCache>
                <c:formatCode>#,##0</c:formatCode>
                <c:ptCount val="10"/>
                <c:pt idx="0">
                  <c:v>5079204</c:v>
                </c:pt>
                <c:pt idx="1">
                  <c:v>2399690</c:v>
                </c:pt>
                <c:pt idx="2">
                  <c:v>1115385</c:v>
                </c:pt>
                <c:pt idx="3">
                  <c:v>1000000</c:v>
                </c:pt>
                <c:pt idx="4">
                  <c:v>884615</c:v>
                </c:pt>
                <c:pt idx="5">
                  <c:v>769231</c:v>
                </c:pt>
                <c:pt idx="6">
                  <c:v>653846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D-4AA4-A87A-8949F71F5AE7}"/>
            </c:ext>
          </c:extLst>
        </c:ser>
        <c:ser>
          <c:idx val="2"/>
          <c:order val="2"/>
          <c:tx>
            <c:strRef>
              <c:f>'BALANCE SHEET'!$C$17</c:f>
              <c:strCache>
                <c:ptCount val="1"/>
                <c:pt idx="0">
                  <c:v>Investment properties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SHEET'!$D$17:$M$17</c:f>
              <c:numCache>
                <c:formatCode>#,##0</c:formatCode>
                <c:ptCount val="10"/>
                <c:pt idx="0">
                  <c:v>14165224</c:v>
                </c:pt>
                <c:pt idx="1">
                  <c:v>13952841</c:v>
                </c:pt>
                <c:pt idx="2">
                  <c:v>13739051</c:v>
                </c:pt>
                <c:pt idx="3">
                  <c:v>13525260</c:v>
                </c:pt>
                <c:pt idx="4">
                  <c:v>13311470</c:v>
                </c:pt>
                <c:pt idx="5">
                  <c:v>14196926</c:v>
                </c:pt>
                <c:pt idx="6">
                  <c:v>13983132</c:v>
                </c:pt>
                <c:pt idx="7">
                  <c:v>13769342</c:v>
                </c:pt>
                <c:pt idx="8">
                  <c:v>13555552</c:v>
                </c:pt>
                <c:pt idx="9">
                  <c:v>13341761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D-4AA4-A87A-8949F71F5AE7}"/>
            </c:ext>
          </c:extLst>
        </c:ser>
        <c:ser>
          <c:idx val="3"/>
          <c:order val="3"/>
          <c:tx>
            <c:strRef>
              <c:f>'BALANCE SHEET'!$C$18</c:f>
              <c:strCache>
                <c:ptCount val="1"/>
                <c:pt idx="0">
                  <c:v>Interest in subsidiaries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SHEET'!$D$18:$M$18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D-4AA4-A87A-8949F71F5AE7}"/>
            </c:ext>
          </c:extLst>
        </c:ser>
        <c:ser>
          <c:idx val="4"/>
          <c:order val="4"/>
          <c:tx>
            <c:strRef>
              <c:f>'BALANCE SHEET'!$C$19</c:f>
              <c:strCache>
                <c:ptCount val="1"/>
                <c:pt idx="0">
                  <c:v>Interest in associates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SHEET'!$D$19:$M$19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2D-4AA4-A87A-8949F71F5AE7}"/>
            </c:ext>
          </c:extLst>
        </c:ser>
        <c:ser>
          <c:idx val="5"/>
          <c:order val="5"/>
          <c:tx>
            <c:strRef>
              <c:f>'BALANCE SHEET'!$C$21</c:f>
              <c:strCache>
                <c:ptCount val="1"/>
                <c:pt idx="0">
                  <c:v>Other investments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SHEET'!$D$21:$M$21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4062735</c:v>
                </c:pt>
                <c:pt idx="4">
                  <c:v>3471762</c:v>
                </c:pt>
                <c:pt idx="5">
                  <c:v>3308348</c:v>
                </c:pt>
                <c:pt idx="6">
                  <c:v>4710116</c:v>
                </c:pt>
                <c:pt idx="7">
                  <c:v>3686044</c:v>
                </c:pt>
                <c:pt idx="8">
                  <c:v>5178572</c:v>
                </c:pt>
                <c:pt idx="9">
                  <c:v>6631419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2D-4AA4-A87A-8949F71F5AE7}"/>
            </c:ext>
          </c:extLst>
        </c:ser>
        <c:ser>
          <c:idx val="6"/>
          <c:order val="6"/>
          <c:tx>
            <c:strRef>
              <c:f>'BALANCE SHEET'!$C$25</c:f>
              <c:strCache>
                <c:ptCount val="1"/>
                <c:pt idx="0">
                  <c:v>Trade and other receivables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SHEET'!$D$25:$M$25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2D-4AA4-A87A-8949F71F5AE7}"/>
            </c:ext>
          </c:extLst>
        </c:ser>
        <c:ser>
          <c:idx val="7"/>
          <c:order val="7"/>
          <c:tx>
            <c:strRef>
              <c:f>'BALANCE SHEET'!$C$20</c:f>
              <c:strCache>
                <c:ptCount val="1"/>
                <c:pt idx="0">
                  <c:v>Available-for-sale Financial Assests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SHEET'!$D$20:$M$20</c:f>
              <c:numCache>
                <c:formatCode>#,##0</c:formatCode>
                <c:ptCount val="10"/>
                <c:pt idx="0">
                  <c:v>899820</c:v>
                </c:pt>
                <c:pt idx="1">
                  <c:v>2835298</c:v>
                </c:pt>
                <c:pt idx="2">
                  <c:v>4129169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2D-4AA4-A87A-8949F71F5AE7}"/>
            </c:ext>
          </c:extLst>
        </c:ser>
        <c:ser>
          <c:idx val="8"/>
          <c:order val="8"/>
          <c:tx>
            <c:strRef>
              <c:f>'BALANCE SHEET'!$C$22</c:f>
              <c:strCache>
                <c:ptCount val="1"/>
                <c:pt idx="0">
                  <c:v>Intangible assets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SHEET'!$D$22:$M$22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2D-4AA4-A87A-8949F71F5AE7}"/>
            </c:ext>
          </c:extLst>
        </c:ser>
        <c:ser>
          <c:idx val="9"/>
          <c:order val="9"/>
          <c:tx>
            <c:strRef>
              <c:f>'BALANCE SHEET'!$C$23</c:f>
              <c:strCache>
                <c:ptCount val="1"/>
                <c:pt idx="0">
                  <c:v>Deferred tax assets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SHEET'!$D$23:$M$23</c:f>
              <c:numCache>
                <c:formatCode>#,##0</c:formatCode>
                <c:ptCount val="10"/>
                <c:pt idx="0">
                  <c:v>36000</c:v>
                </c:pt>
                <c:pt idx="1">
                  <c:v>93400</c:v>
                </c:pt>
                <c:pt idx="2">
                  <c:v>88100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95400</c:v>
                </c:pt>
                <c:pt idx="9">
                  <c:v>87160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2D-4AA4-A87A-8949F71F5AE7}"/>
            </c:ext>
          </c:extLst>
        </c:ser>
        <c:ser>
          <c:idx val="10"/>
          <c:order val="10"/>
          <c:tx>
            <c:strRef>
              <c:f>'BALANCE SHEET'!$C$24</c:f>
              <c:strCache>
                <c:ptCount val="1"/>
                <c:pt idx="0">
                  <c:v>Other assets</c:v>
                </c:pt>
              </c:strCache>
            </c:strRef>
          </c:tx>
          <c:invertIfNegative val="0"/>
          <c:cat>
            <c:numRef>
              <c:f>'BALANCE SHEET'!$D$4:$M$4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'BALANCE SHEET'!$D$24:$M$24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2D-4AA4-A87A-8949F71F5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-422244592"/>
        <c:axId val="-465478816"/>
      </c:barChart>
      <c:catAx>
        <c:axId val="-42224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465478816"/>
        <c:crosses val="autoZero"/>
        <c:auto val="1"/>
        <c:lblAlgn val="ctr"/>
        <c:lblOffset val="100"/>
        <c:noMultiLvlLbl val="0"/>
      </c:catAx>
      <c:valAx>
        <c:axId val="-4654788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-42224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Horizontal % Income Sheet Chart</a:t>
            </a:r>
          </a:p>
        </c:rich>
      </c:tx>
      <c:layout>
        <c:manualLayout>
          <c:xMode val="edge"/>
          <c:yMode val="edge"/>
          <c:x val="0.31849356039797599"/>
          <c:y val="3.1775691500100997E-2"/>
        </c:manualLayout>
      </c:layout>
      <c:overlay val="0"/>
      <c:spPr>
        <a:noFill/>
        <a:ln w="25400">
          <a:noFill/>
        </a:ln>
      </c:spPr>
    </c:title>
    <c:autoTitleDeleted val="0"/>
    <c:view3D>
      <c:rotX val="8"/>
      <c:hPercent val="100"/>
      <c:rotY val="12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72159353773599"/>
          <c:y val="0.13644872266421099"/>
          <c:w val="0.86415621450063196"/>
          <c:h val="0.59626222643675497"/>
        </c:manualLayout>
      </c:layout>
      <c:line3DChart>
        <c:grouping val="standard"/>
        <c:varyColors val="0"/>
        <c:ser>
          <c:idx val="0"/>
          <c:order val="0"/>
          <c:tx>
            <c:strRef>
              <c:f>'INCOME SHEET'!$B$6:$C$6</c:f>
              <c:strCache>
                <c:ptCount val="2"/>
                <c:pt idx="0">
                  <c:v>Revenue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9"/>
              <c:layout>
                <c:manualLayout>
                  <c:x val="-1.1794806182326501E-2"/>
                  <c:y val="2.699146629534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D-4984-A7B2-6622302A9E1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900" b="1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'INCOME SHEET'!$Z$5:$AI$5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'INCOME SHEET'!$Z$6:$AI$6</c:f>
              <c:numCache>
                <c:formatCode>0.0%</c:formatCode>
                <c:ptCount val="10"/>
                <c:pt idx="0">
                  <c:v>0</c:v>
                </c:pt>
                <c:pt idx="1">
                  <c:v>0.13759262509863962</c:v>
                </c:pt>
                <c:pt idx="2">
                  <c:v>0.11068401013217444</c:v>
                </c:pt>
                <c:pt idx="3">
                  <c:v>-9.125359260147332E-3</c:v>
                </c:pt>
                <c:pt idx="4">
                  <c:v>-3.6638294071704311E-2</c:v>
                </c:pt>
                <c:pt idx="5">
                  <c:v>-2.0886273808990177E-2</c:v>
                </c:pt>
                <c:pt idx="6">
                  <c:v>3.5185013970597955E-3</c:v>
                </c:pt>
                <c:pt idx="7">
                  <c:v>-8.6636008046284352E-2</c:v>
                </c:pt>
                <c:pt idx="8">
                  <c:v>-1.0390080367858774E-2</c:v>
                </c:pt>
                <c:pt idx="9">
                  <c:v>-7.3615781217110987E-2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D-4984-A7B2-6622302A9E15}"/>
            </c:ext>
          </c:extLst>
        </c:ser>
        <c:ser>
          <c:idx val="1"/>
          <c:order val="1"/>
          <c:tx>
            <c:strRef>
              <c:f>'INCOME SHEET'!$C$39</c:f>
              <c:strCache>
                <c:ptCount val="1"/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'INCOME SHEET'!$Z$39:$AI$39</c:f>
              <c:numCache>
                <c:formatCode>0.0%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D-4984-A7B2-6622302A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-422593520"/>
        <c:axId val="-422739712"/>
        <c:axId val="-469007408"/>
      </c:line3DChart>
      <c:catAx>
        <c:axId val="-42259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5319660623817398"/>
              <c:y val="0.8299074634901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22739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-42273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Billions in %</a:t>
                </a:r>
              </a:p>
            </c:rich>
          </c:tx>
          <c:layout>
            <c:manualLayout>
              <c:xMode val="edge"/>
              <c:yMode val="edge"/>
              <c:x val="0.116438468447258"/>
              <c:y val="0.32897233999596498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22593520"/>
        <c:crosses val="autoZero"/>
        <c:crossBetween val="between"/>
      </c:valAx>
      <c:serAx>
        <c:axId val="-469007408"/>
        <c:scaling>
          <c:orientation val="minMax"/>
        </c:scaling>
        <c:delete val="1"/>
        <c:axPos val="b"/>
        <c:majorTickMark val="out"/>
        <c:minorTickMark val="none"/>
        <c:tickLblPos val="none"/>
        <c:crossAx val="-42273971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12785029778299"/>
          <c:y val="0.87476714449155402"/>
          <c:w val="0.56164421307802104"/>
          <c:h val="5.607476949996639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 on Sales</a:t>
            </a:r>
          </a:p>
        </c:rich>
      </c:tx>
      <c:layout>
        <c:manualLayout>
          <c:xMode val="edge"/>
          <c:yMode val="edge"/>
          <c:x val="0.41972478440194999"/>
          <c:y val="3.1630170316301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6146788990901"/>
          <c:y val="0.13138717349826401"/>
          <c:w val="0.83944954128440397"/>
          <c:h val="0.588809184936662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9.2507645259939496E-3"/>
                  <c:y val="1.313231313170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99-4DA4-B9C2-45AFEA85FB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'INCOME SHEET'!#REF!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9-4DA4-B9C2-45AFEA85F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68759504"/>
        <c:axId val="-468751616"/>
      </c:lineChart>
      <c:catAx>
        <c:axId val="-46875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9655964433017302"/>
              <c:y val="0.78345677593220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6875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6875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 on sale</a:t>
                </a:r>
              </a:p>
            </c:rich>
          </c:tx>
          <c:layout>
            <c:manualLayout>
              <c:xMode val="edge"/>
              <c:yMode val="edge"/>
              <c:x val="3.8990840430660499E-2"/>
              <c:y val="0.287105389198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6875950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110021961541"/>
          <c:y val="0.87104827225064296"/>
          <c:w val="0.41743114253575397"/>
          <c:h val="5.35279805352798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189214</xdr:colOff>
      <xdr:row>84</xdr:row>
      <xdr:rowOff>0</xdr:rowOff>
    </xdr:from>
    <xdr:to>
      <xdr:col>6</xdr:col>
      <xdr:colOff>199389</xdr:colOff>
      <xdr:row>84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485508</xdr:colOff>
      <xdr:row>84</xdr:row>
      <xdr:rowOff>0</xdr:rowOff>
    </xdr:from>
    <xdr:to>
      <xdr:col>11</xdr:col>
      <xdr:colOff>0</xdr:colOff>
      <xdr:row>84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9350</xdr:colOff>
      <xdr:row>84</xdr:row>
      <xdr:rowOff>0</xdr:rowOff>
    </xdr:from>
    <xdr:to>
      <xdr:col>11</xdr:col>
      <xdr:colOff>0</xdr:colOff>
      <xdr:row>84</xdr:row>
      <xdr:rowOff>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785627</xdr:colOff>
      <xdr:row>59</xdr:row>
      <xdr:rowOff>139481</xdr:rowOff>
    </xdr:from>
    <xdr:to>
      <xdr:col>15</xdr:col>
      <xdr:colOff>642909</xdr:colOff>
      <xdr:row>91</xdr:row>
      <xdr:rowOff>12442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821069</xdr:colOff>
      <xdr:row>91</xdr:row>
      <xdr:rowOff>113942</xdr:rowOff>
    </xdr:from>
    <xdr:to>
      <xdr:col>15</xdr:col>
      <xdr:colOff>280624</xdr:colOff>
      <xdr:row>124</xdr:row>
      <xdr:rowOff>88403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844697</xdr:colOff>
      <xdr:row>125</xdr:row>
      <xdr:rowOff>37980</xdr:rowOff>
    </xdr:from>
    <xdr:to>
      <xdr:col>15</xdr:col>
      <xdr:colOff>206742</xdr:colOff>
      <xdr:row>159</xdr:row>
      <xdr:rowOff>139481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889590</xdr:colOff>
      <xdr:row>160</xdr:row>
      <xdr:rowOff>139481</xdr:rowOff>
    </xdr:from>
    <xdr:to>
      <xdr:col>15</xdr:col>
      <xdr:colOff>273495</xdr:colOff>
      <xdr:row>193</xdr:row>
      <xdr:rowOff>113942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466628</xdr:colOff>
      <xdr:row>51</xdr:row>
      <xdr:rowOff>75991</xdr:rowOff>
    </xdr:from>
    <xdr:to>
      <xdr:col>43</xdr:col>
      <xdr:colOff>590414</xdr:colOff>
      <xdr:row>66</xdr:row>
      <xdr:rowOff>151983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561075</xdr:colOff>
      <xdr:row>196</xdr:row>
      <xdr:rowOff>139660</xdr:rowOff>
    </xdr:from>
    <xdr:to>
      <xdr:col>22</xdr:col>
      <xdr:colOff>342365</xdr:colOff>
      <xdr:row>218</xdr:row>
      <xdr:rowOff>75991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399156</xdr:colOff>
      <xdr:row>86</xdr:row>
      <xdr:rowOff>62984</xdr:rowOff>
    </xdr:from>
    <xdr:to>
      <xdr:col>11</xdr:col>
      <xdr:colOff>361306</xdr:colOff>
      <xdr:row>111</xdr:row>
      <xdr:rowOff>12322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917899</xdr:colOff>
      <xdr:row>117</xdr:row>
      <xdr:rowOff>37653</xdr:rowOff>
    </xdr:from>
    <xdr:to>
      <xdr:col>13</xdr:col>
      <xdr:colOff>884316</xdr:colOff>
      <xdr:row>135</xdr:row>
      <xdr:rowOff>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832999</xdr:colOff>
      <xdr:row>64</xdr:row>
      <xdr:rowOff>113645</xdr:rowOff>
    </xdr:from>
    <xdr:to>
      <xdr:col>13</xdr:col>
      <xdr:colOff>0</xdr:colOff>
      <xdr:row>79</xdr:row>
      <xdr:rowOff>151983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21706</xdr:colOff>
      <xdr:row>149</xdr:row>
      <xdr:rowOff>75991</xdr:rowOff>
    </xdr:from>
    <xdr:to>
      <xdr:col>9</xdr:col>
      <xdr:colOff>1101233</xdr:colOff>
      <xdr:row>170</xdr:row>
      <xdr:rowOff>151983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V26"/>
  <sheetViews>
    <sheetView topLeftCell="A5" zoomScale="81" workbookViewId="0">
      <selection activeCell="A5" sqref="A5"/>
    </sheetView>
  </sheetViews>
  <sheetFormatPr defaultColWidth="9" defaultRowHeight="13.3"/>
  <cols>
    <col min="1" max="1" width="41.3046875" style="1" customWidth="1"/>
    <col min="2" max="5" width="13.53515625" style="1" customWidth="1"/>
    <col min="6" max="6" width="12.69140625" style="1" customWidth="1"/>
    <col min="7" max="7" width="12.07421875" style="1" customWidth="1"/>
    <col min="8" max="8" width="12.69140625" style="1" customWidth="1"/>
    <col min="9" max="9" width="12.07421875" style="1" customWidth="1"/>
    <col min="10" max="11" width="13.4609375" style="1" customWidth="1"/>
    <col min="12" max="256" width="8.765625" style="1" customWidth="1"/>
  </cols>
  <sheetData>
    <row r="1" spans="1:11">
      <c r="A1" s="2"/>
    </row>
    <row r="3" spans="1:11" ht="15">
      <c r="A3" s="3" t="s">
        <v>110</v>
      </c>
    </row>
    <row r="4" spans="1:11">
      <c r="A4" s="2"/>
      <c r="D4" s="4"/>
      <c r="E4" s="4"/>
      <c r="F4" s="4"/>
      <c r="G4" s="4"/>
      <c r="H4" s="4"/>
      <c r="I4" s="4"/>
      <c r="J4" s="4"/>
      <c r="K4" s="4"/>
    </row>
    <row r="5" spans="1:11">
      <c r="A5" s="2"/>
    </row>
    <row r="6" spans="1:11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customHeight="1">
      <c r="A7" s="5" t="s">
        <v>26</v>
      </c>
      <c r="B7" s="6">
        <v>2011</v>
      </c>
      <c r="C7" s="6">
        <v>2012</v>
      </c>
      <c r="D7" s="6">
        <v>2013</v>
      </c>
      <c r="E7" s="6">
        <v>2014</v>
      </c>
      <c r="F7" s="6">
        <v>2015</v>
      </c>
      <c r="G7" s="6">
        <v>2016</v>
      </c>
      <c r="H7" s="6">
        <v>2017</v>
      </c>
      <c r="I7" s="6">
        <v>2018</v>
      </c>
      <c r="J7" s="6">
        <v>2019</v>
      </c>
      <c r="K7" s="6">
        <v>2020</v>
      </c>
    </row>
    <row r="8" spans="1:11" ht="30" customHeight="1">
      <c r="A8" s="7" t="s">
        <v>28</v>
      </c>
      <c r="B8" s="8">
        <f>'INCOME SHEET'!D6</f>
        <v>176291985</v>
      </c>
      <c r="C8" s="9">
        <f>'INCOME SHEET'!E6</f>
        <v>200548462</v>
      </c>
      <c r="D8" s="8">
        <f>'INCOME SHEET'!F6</f>
        <v>222745970</v>
      </c>
      <c r="E8" s="8">
        <f>'INCOME SHEET'!G6</f>
        <v>220713333</v>
      </c>
      <c r="F8" s="8">
        <f>'INCOME SHEET'!H6</f>
        <v>212626773</v>
      </c>
      <c r="G8" s="8">
        <f>'INCOME SHEET'!I6</f>
        <v>208185792</v>
      </c>
      <c r="H8" s="8">
        <f>'INCOME SHEET'!J6</f>
        <v>208918294</v>
      </c>
      <c r="I8" s="8">
        <f>'INCOME SHEET'!K6</f>
        <v>190818447</v>
      </c>
      <c r="J8" s="8">
        <v>1496853000</v>
      </c>
      <c r="K8" s="8">
        <v>1195306000</v>
      </c>
    </row>
    <row r="9" spans="1:11" ht="30" customHeight="1">
      <c r="A9" s="10" t="s">
        <v>40</v>
      </c>
      <c r="B9" s="11">
        <f>'INCOME SHEET'!D22</f>
        <v>17854221</v>
      </c>
      <c r="C9" s="11">
        <f>'INCOME SHEET'!E22</f>
        <v>21741325</v>
      </c>
      <c r="D9" s="12">
        <f>'INCOME SHEET'!F22</f>
        <v>32083145</v>
      </c>
      <c r="E9" s="12">
        <f>'INCOME SHEET'!G22</f>
        <v>33470740</v>
      </c>
      <c r="F9" s="12">
        <f>'INCOME SHEET'!H22</f>
        <v>25293936</v>
      </c>
      <c r="G9" s="12">
        <f>'INCOME SHEET'!I22</f>
        <v>29742425</v>
      </c>
      <c r="H9" s="12">
        <f>'INCOME SHEET'!J22</f>
        <v>17833017</v>
      </c>
      <c r="I9" s="12">
        <f>'INCOME SHEET'!K22</f>
        <v>11071841</v>
      </c>
      <c r="J9" s="12">
        <v>4527000</v>
      </c>
      <c r="K9" s="12">
        <v>-8930000</v>
      </c>
    </row>
    <row r="10" spans="1:11" ht="30" customHeight="1">
      <c r="A10" s="13" t="s">
        <v>41</v>
      </c>
      <c r="B10" s="14">
        <f>'INCOME SHEET'!D8/'INCOME SHEET'!D6</f>
        <v>0.22834662052276511</v>
      </c>
      <c r="C10" s="14">
        <f>'INCOME SHEET'!E8/'INCOME SHEET'!E6</f>
        <v>0.22484837604987468</v>
      </c>
      <c r="D10" s="14">
        <f>'INCOME SHEET'!F8/'INCOME SHEET'!F6</f>
        <v>0.28113004693193777</v>
      </c>
      <c r="E10" s="14">
        <f>'INCOME SHEET'!G8/'INCOME SHEET'!G6</f>
        <v>0.29063154059659824</v>
      </c>
      <c r="F10" s="14">
        <f>'INCOME SHEET'!H8/'INCOME SHEET'!H6</f>
        <v>0.26483305561901183</v>
      </c>
      <c r="G10" s="14">
        <f>'INCOME SHEET'!I8/'INCOME SHEET'!I6</f>
        <v>0.2739458848373284</v>
      </c>
      <c r="H10" s="14">
        <f>'INCOME SHEET'!J8/'INCOME SHEET'!J6</f>
        <v>0.20344317956186259</v>
      </c>
      <c r="I10" s="14">
        <f>'INCOME SHEET'!K8/'INCOME SHEET'!K6</f>
        <v>0.21096154817778179</v>
      </c>
      <c r="J10" s="14">
        <f>'INCOME SHEET'!L8/'INCOME SHEET'!L6</f>
        <v>0.24766436801389194</v>
      </c>
      <c r="K10" s="14">
        <f>'INCOME SHEET'!M8/'INCOME SHEET'!M6</f>
        <v>0.26234394511853121</v>
      </c>
    </row>
    <row r="11" spans="1:11" ht="30" customHeight="1">
      <c r="A11" s="13" t="s">
        <v>42</v>
      </c>
      <c r="B11" s="14">
        <f>'INCOME SHEET'!D13/'INCOME SHEET'!D6</f>
        <v>0.12806551585428005</v>
      </c>
      <c r="C11" s="14">
        <f>'INCOME SHEET'!E13/'INCOME SHEET'!E6</f>
        <v>0.14257732377922699</v>
      </c>
      <c r="D11" s="14">
        <f>'INCOME SHEET'!F13/'INCOME SHEET'!F6</f>
        <v>0.19057375538601215</v>
      </c>
      <c r="E11" s="14">
        <f>'INCOME SHEET'!G13/'INCOME SHEET'!G6</f>
        <v>0.19756591234114523</v>
      </c>
      <c r="F11" s="14">
        <f>'INCOME SHEET'!H13/'INCOME SHEET'!H6</f>
        <v>0.16016831050716271</v>
      </c>
      <c r="G11" s="14">
        <f>'INCOME SHEET'!I13/'INCOME SHEET'!I6</f>
        <v>0.19234071938972666</v>
      </c>
      <c r="H11" s="14">
        <f>'INCOME SHEET'!J13/'INCOME SHEET'!J6</f>
        <v>0.11805359180273604</v>
      </c>
      <c r="I11" s="14">
        <f>'INCOME SHEET'!K13/'INCOME SHEET'!K6</f>
        <v>7.7172198136587919E-2</v>
      </c>
      <c r="J11" s="14">
        <f>'INCOME SHEET'!L13/'INCOME SHEET'!L6</f>
        <v>0.12501302454108443</v>
      </c>
      <c r="K11" s="14">
        <f>'INCOME SHEET'!M13/'INCOME SHEET'!M6</f>
        <v>0.11399917949875774</v>
      </c>
    </row>
    <row r="12" spans="1:11" ht="30" customHeight="1">
      <c r="A12" s="13" t="s">
        <v>63</v>
      </c>
      <c r="B12" s="15">
        <f>('BALANCE SHEET'!D6*365)/'INCOME SHEET'!D6</f>
        <v>39.062481711803294</v>
      </c>
      <c r="C12" s="15">
        <f>('BALANCE SHEET'!E6*365)/'INCOME SHEET'!E6</f>
        <v>31.343035156260633</v>
      </c>
      <c r="D12" s="15">
        <f>('BALANCE SHEET'!F6*365)/'INCOME SHEET'!F6</f>
        <v>32.598989669712097</v>
      </c>
      <c r="E12" s="15">
        <f>'BALANCE SHEET'!G6*365/'INCOME SHEET'!G6</f>
        <v>31.073968059736565</v>
      </c>
      <c r="F12" s="15">
        <f>'BALANCE SHEET'!H6*365/'INCOME SHEET'!H6</f>
        <v>33.237827063292727</v>
      </c>
      <c r="G12" s="15">
        <f>'BALANCE SHEET'!I6*365/'INCOME SHEET'!I6</f>
        <v>31.818534138967561</v>
      </c>
      <c r="H12" s="15">
        <f>'BALANCE SHEET'!J6*365/'INCOME SHEET'!J6</f>
        <v>27.687867846556319</v>
      </c>
      <c r="I12" s="15">
        <f>'BALANCE SHEET'!K6*365/'INCOME SHEET'!K6</f>
        <v>28.506487163686014</v>
      </c>
      <c r="J12" s="15">
        <f>'BALANCE SHEET'!L6*365/'INCOME SHEET'!L6</f>
        <v>30.177432139625537</v>
      </c>
      <c r="K12" s="15">
        <f>'BALANCE SHEET'!M6*365/'INCOME SHEET'!M6</f>
        <v>31.235464454985163</v>
      </c>
    </row>
    <row r="13" spans="1:11" ht="30" customHeight="1">
      <c r="A13" s="13" t="s">
        <v>44</v>
      </c>
      <c r="B13" s="16">
        <f>'BALANCE SHEET'!D47/'BALANCE SHEET'!D27</f>
        <v>0.1081961560964613</v>
      </c>
      <c r="C13" s="16">
        <f>'BALANCE SHEET'!E47/'BALANCE SHEET'!E27</f>
        <v>0.10527985000643279</v>
      </c>
      <c r="D13" s="16">
        <f>'BALANCE SHEET'!F47/'BALANCE SHEET'!F27</f>
        <v>0.10180613857767162</v>
      </c>
      <c r="E13" s="16">
        <f>'BALANCE SHEET'!G47/'BALANCE SHEET'!G27</f>
        <v>9.6781438158120264E-2</v>
      </c>
      <c r="F13" s="16">
        <f>'BALANCE SHEET'!H47/'BALANCE SHEET'!H27</f>
        <v>9.4279104446106168E-2</v>
      </c>
      <c r="G13" s="16">
        <f>'BALANCE SHEET'!I47/'BALANCE SHEET'!I27</f>
        <v>9.0332013195778729E-2</v>
      </c>
      <c r="H13" s="16">
        <f>'BALANCE SHEET'!J47/'BALANCE SHEET'!J27</f>
        <v>8.4607820676226561E-2</v>
      </c>
      <c r="I13" s="16">
        <f>'BALANCE SHEET'!K47/'BALANCE SHEET'!K27</f>
        <v>7.558231173788732E-2</v>
      </c>
      <c r="J13" s="16">
        <f>'BALANCE SHEET'!L47/'BALANCE SHEET'!L27</f>
        <v>7.9784410697640529E-2</v>
      </c>
      <c r="K13" s="16">
        <f>'BALANCE SHEET'!M47/'BALANCE SHEET'!M27</f>
        <v>7.6892729496638473E-2</v>
      </c>
    </row>
    <row r="14" spans="1:11" ht="30" customHeight="1">
      <c r="A14" s="13" t="s">
        <v>25</v>
      </c>
      <c r="B14" s="17">
        <f>'BALANCE SHEET'!D57/'BALANCE SHEET'!D27</f>
        <v>0.89180384390353873</v>
      </c>
      <c r="C14" s="17">
        <f>'BALANCE SHEET'!E57/'BALANCE SHEET'!E27</f>
        <v>0.89472014999356719</v>
      </c>
      <c r="D14" s="17">
        <f>'BALANCE SHEET'!F57/'BALANCE SHEET'!F27</f>
        <v>0.89819386142232838</v>
      </c>
      <c r="E14" s="17">
        <f>'BALANCE SHEET'!G57/'BALANCE SHEET'!G27</f>
        <v>0.90321856184187976</v>
      </c>
      <c r="F14" s="17">
        <f>'BALANCE SHEET'!H57/'BALANCE SHEET'!H27</f>
        <v>0.90572089555389379</v>
      </c>
      <c r="G14" s="17">
        <f>'BALANCE SHEET'!I57/'BALANCE SHEET'!I27</f>
        <v>0.90966798680422123</v>
      </c>
      <c r="H14" s="17">
        <f>'BALANCE SHEET'!J57/'BALANCE SHEET'!J27</f>
        <v>0.91539217932377348</v>
      </c>
      <c r="I14" s="17">
        <f>'BALANCE SHEET'!K57/'BALANCE SHEET'!K27</f>
        <v>0.92441768826211268</v>
      </c>
      <c r="J14" s="17">
        <f>'BALANCE SHEET'!L57/'BALANCE SHEET'!L27</f>
        <v>0.92021558930235947</v>
      </c>
      <c r="K14" s="17">
        <f>'BALANCE SHEET'!M57/'BALANCE SHEET'!M27</f>
        <v>0.9231072705033615</v>
      </c>
    </row>
    <row r="22" spans="1:2" ht="14.6">
      <c r="A22" s="18" t="s">
        <v>64</v>
      </c>
      <c r="B22" s="18"/>
    </row>
    <row r="23" spans="1:2" ht="14.6">
      <c r="A23" s="18"/>
      <c r="B23" s="18"/>
    </row>
    <row r="24" spans="1:2" ht="14.6">
      <c r="A24" s="18" t="s">
        <v>65</v>
      </c>
      <c r="B24" s="18"/>
    </row>
    <row r="25" spans="1:2" ht="14.6">
      <c r="A25" s="18"/>
      <c r="B25" s="18"/>
    </row>
    <row r="26" spans="1:2" ht="14.6">
      <c r="A26" s="18" t="s">
        <v>66</v>
      </c>
      <c r="B26" s="18"/>
    </row>
  </sheetData>
  <pageMargins left="0.75" right="0.75" top="1" bottom="1" header="0.5" footer="0.5"/>
  <pageSetup paperSize="9" scale="78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V124"/>
  <sheetViews>
    <sheetView topLeftCell="A12" zoomScale="80" zoomScaleNormal="80" workbookViewId="0">
      <pane xSplit="3" topLeftCell="AB1" activePane="topRight" state="frozen"/>
      <selection pane="topRight" activeCell="AN12" sqref="AN12:AO12"/>
    </sheetView>
  </sheetViews>
  <sheetFormatPr defaultColWidth="9" defaultRowHeight="13.3"/>
  <cols>
    <col min="1" max="1" width="1.765625" style="1" customWidth="1"/>
    <col min="2" max="2" width="5.07421875" style="1" customWidth="1"/>
    <col min="3" max="3" width="42" style="1" customWidth="1"/>
    <col min="4" max="4" width="16.69140625" style="133" customWidth="1"/>
    <col min="5" max="5" width="15.69140625" style="133" customWidth="1"/>
    <col min="6" max="6" width="15.765625" style="133" customWidth="1"/>
    <col min="7" max="7" width="16" style="133" customWidth="1"/>
    <col min="8" max="8" width="16.07421875" style="133" customWidth="1"/>
    <col min="9" max="12" width="15" style="133" customWidth="1"/>
    <col min="13" max="13" width="14.69140625" style="132" customWidth="1"/>
    <col min="14" max="14" width="7.69140625" style="20" customWidth="1"/>
    <col min="15" max="15" width="9" style="1" customWidth="1"/>
    <col min="16" max="24" width="8.765625" style="1" customWidth="1"/>
    <col min="25" max="25" width="8.765625" style="19" customWidth="1"/>
    <col min="26" max="34" width="8.765625" style="1" customWidth="1"/>
    <col min="35" max="35" width="10.69140625" style="1" customWidth="1"/>
    <col min="36" max="36" width="8.765625" style="1" customWidth="1"/>
    <col min="37" max="37" width="10.3046875" style="19" customWidth="1"/>
    <col min="38" max="40" width="8.765625" style="1" customWidth="1"/>
    <col min="41" max="41" width="6.765625" style="1" customWidth="1"/>
    <col min="42" max="42" width="10.61328125" style="1" customWidth="1"/>
    <col min="43" max="43" width="10.3828125" style="1" customWidth="1"/>
    <col min="44" max="44" width="10.53515625" style="1" customWidth="1"/>
    <col min="45" max="45" width="9.84375" style="1" customWidth="1"/>
    <col min="46" max="46" width="9.69140625" style="1" customWidth="1"/>
    <col min="47" max="47" width="9.84375" style="1" customWidth="1"/>
    <col min="48" max="48" width="9.765625" style="1" customWidth="1"/>
    <col min="49" max="49" width="10" style="1" customWidth="1"/>
    <col min="50" max="50" width="10.3046875" style="1" customWidth="1"/>
    <col min="51" max="51" width="10" style="1" customWidth="1"/>
    <col min="52" max="256" width="8.765625" style="1" customWidth="1"/>
  </cols>
  <sheetData>
    <row r="1" spans="1:51" ht="14.15">
      <c r="B1" s="21" t="s">
        <v>60</v>
      </c>
    </row>
    <row r="3" spans="1:51" ht="23.25" customHeight="1" thickBot="1">
      <c r="A3" s="22"/>
      <c r="B3" s="353" t="s">
        <v>8</v>
      </c>
      <c r="C3" s="354"/>
      <c r="D3" s="351" t="s">
        <v>37</v>
      </c>
      <c r="E3" s="352"/>
      <c r="F3" s="352"/>
      <c r="G3" s="352"/>
      <c r="H3" s="352"/>
      <c r="I3" s="352"/>
      <c r="J3" s="352"/>
      <c r="K3" s="352"/>
      <c r="L3" s="352"/>
      <c r="M3" s="352"/>
      <c r="N3" s="23"/>
      <c r="P3" s="347" t="s">
        <v>5</v>
      </c>
      <c r="Q3" s="348"/>
      <c r="R3" s="348"/>
      <c r="S3" s="348"/>
      <c r="T3" s="348"/>
      <c r="U3" s="348"/>
      <c r="V3" s="348"/>
      <c r="W3" s="348"/>
      <c r="X3" s="348"/>
      <c r="Y3" s="348"/>
      <c r="AB3" s="347" t="s">
        <v>6</v>
      </c>
      <c r="AC3" s="348"/>
      <c r="AD3" s="348"/>
      <c r="AE3" s="348"/>
      <c r="AF3" s="348"/>
      <c r="AG3" s="348"/>
      <c r="AH3" s="348"/>
      <c r="AI3" s="348"/>
      <c r="AJ3" s="348"/>
      <c r="AK3" s="348"/>
      <c r="AN3" s="368" t="s">
        <v>111</v>
      </c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</row>
    <row r="4" spans="1:51" s="2" customFormat="1" ht="24.75" customHeight="1" thickBot="1">
      <c r="A4" s="24"/>
      <c r="B4" s="355" t="s">
        <v>9</v>
      </c>
      <c r="C4" s="356"/>
      <c r="D4" s="265">
        <v>2011</v>
      </c>
      <c r="E4" s="265">
        <v>2012</v>
      </c>
      <c r="F4" s="265">
        <v>2013</v>
      </c>
      <c r="G4" s="265">
        <v>2014</v>
      </c>
      <c r="H4" s="265">
        <v>2015</v>
      </c>
      <c r="I4" s="265">
        <v>2016</v>
      </c>
      <c r="J4" s="265">
        <v>2017</v>
      </c>
      <c r="K4" s="265">
        <v>2018</v>
      </c>
      <c r="L4" s="265">
        <v>2019</v>
      </c>
      <c r="M4" s="265">
        <v>2020</v>
      </c>
      <c r="N4" s="25"/>
      <c r="P4" s="26">
        <v>2011</v>
      </c>
      <c r="Q4" s="26">
        <v>2012</v>
      </c>
      <c r="R4" s="26">
        <v>2013</v>
      </c>
      <c r="S4" s="26">
        <v>2014</v>
      </c>
      <c r="T4" s="26">
        <v>2015</v>
      </c>
      <c r="U4" s="26">
        <v>2016</v>
      </c>
      <c r="V4" s="26">
        <v>2017</v>
      </c>
      <c r="W4" s="26">
        <v>2018</v>
      </c>
      <c r="X4" s="26">
        <v>2019</v>
      </c>
      <c r="Y4" s="27">
        <v>2020</v>
      </c>
      <c r="AB4" s="26">
        <v>2011</v>
      </c>
      <c r="AC4" s="26">
        <v>2012</v>
      </c>
      <c r="AD4" s="26">
        <v>2013</v>
      </c>
      <c r="AE4" s="26">
        <v>2014</v>
      </c>
      <c r="AF4" s="26">
        <v>2015</v>
      </c>
      <c r="AG4" s="26">
        <v>2016</v>
      </c>
      <c r="AH4" s="26">
        <v>2017</v>
      </c>
      <c r="AI4" s="26">
        <v>2018</v>
      </c>
      <c r="AJ4" s="26">
        <v>2019</v>
      </c>
      <c r="AK4" s="27">
        <v>2020</v>
      </c>
      <c r="AN4" s="369" t="s">
        <v>116</v>
      </c>
      <c r="AO4" s="370"/>
      <c r="AP4" s="314">
        <v>2011</v>
      </c>
      <c r="AQ4" s="315">
        <v>2012</v>
      </c>
      <c r="AR4" s="314">
        <v>2013</v>
      </c>
      <c r="AS4" s="315">
        <v>2014</v>
      </c>
      <c r="AT4" s="314">
        <v>2015</v>
      </c>
      <c r="AU4" s="315">
        <v>2016</v>
      </c>
      <c r="AV4" s="314">
        <v>2017</v>
      </c>
      <c r="AW4" s="315">
        <v>2018</v>
      </c>
      <c r="AX4" s="314">
        <v>2019</v>
      </c>
      <c r="AY4" s="316">
        <v>2020</v>
      </c>
    </row>
    <row r="5" spans="1:51">
      <c r="A5" s="28"/>
      <c r="B5" s="349" t="s">
        <v>10</v>
      </c>
      <c r="C5" s="350"/>
      <c r="D5" s="287"/>
      <c r="E5" s="287"/>
      <c r="F5" s="287"/>
      <c r="G5" s="287"/>
      <c r="H5" s="287"/>
      <c r="I5" s="277"/>
      <c r="J5" s="277"/>
      <c r="K5" s="287"/>
      <c r="L5" s="277"/>
      <c r="M5" s="266"/>
      <c r="N5" s="30"/>
      <c r="P5" s="22"/>
      <c r="Q5" s="29"/>
      <c r="R5" s="29"/>
      <c r="S5" s="29"/>
      <c r="T5" s="29"/>
      <c r="U5" s="29"/>
      <c r="V5" s="29"/>
      <c r="W5" s="29"/>
      <c r="X5" s="29"/>
      <c r="Y5" s="31"/>
      <c r="AB5" s="22"/>
      <c r="AC5" s="29"/>
      <c r="AD5" s="29"/>
      <c r="AE5" s="29"/>
      <c r="AF5" s="29"/>
      <c r="AG5" s="29"/>
      <c r="AH5" s="29"/>
      <c r="AI5" s="29"/>
      <c r="AJ5" s="29"/>
      <c r="AK5" s="31"/>
      <c r="AN5" s="375" t="s">
        <v>112</v>
      </c>
      <c r="AO5" s="376"/>
      <c r="AP5" s="317">
        <f t="shared" ref="AP5:AY5" si="0">SUM(D13)</f>
        <v>99633147</v>
      </c>
      <c r="AQ5" s="318">
        <f t="shared" si="0"/>
        <v>103060858</v>
      </c>
      <c r="AR5" s="317">
        <f t="shared" si="0"/>
        <v>121836462</v>
      </c>
      <c r="AS5" s="318">
        <f t="shared" si="0"/>
        <v>135431569</v>
      </c>
      <c r="AT5" s="317">
        <f t="shared" si="0"/>
        <v>144619971</v>
      </c>
      <c r="AU5" s="318">
        <f t="shared" si="0"/>
        <v>162364323</v>
      </c>
      <c r="AV5" s="317">
        <f t="shared" si="0"/>
        <v>159304907</v>
      </c>
      <c r="AW5" s="318">
        <f t="shared" si="0"/>
        <v>142915465</v>
      </c>
      <c r="AX5" s="317">
        <f t="shared" si="0"/>
        <v>152698509</v>
      </c>
      <c r="AY5" s="319">
        <f t="shared" si="0"/>
        <v>156580275</v>
      </c>
    </row>
    <row r="6" spans="1:51" ht="13.75" thickBot="1">
      <c r="A6" s="28"/>
      <c r="B6" s="32"/>
      <c r="C6" s="264" t="s">
        <v>2</v>
      </c>
      <c r="D6" s="267">
        <v>18866856</v>
      </c>
      <c r="E6" s="267">
        <v>17221363</v>
      </c>
      <c r="F6" s="267">
        <v>19893955</v>
      </c>
      <c r="G6" s="267">
        <v>18790244</v>
      </c>
      <c r="H6" s="267">
        <v>19362334</v>
      </c>
      <c r="I6" s="267">
        <v>18148402</v>
      </c>
      <c r="J6" s="267">
        <v>15847951</v>
      </c>
      <c r="K6" s="267">
        <v>14902914</v>
      </c>
      <c r="L6" s="267">
        <v>15612549</v>
      </c>
      <c r="M6" s="267">
        <v>14970305</v>
      </c>
      <c r="N6" s="30"/>
      <c r="P6" s="33">
        <f t="shared" ref="P6:Y6" si="1">D6/D13</f>
        <v>0.1893632447442416</v>
      </c>
      <c r="Q6" s="34">
        <f t="shared" si="1"/>
        <v>0.16709896787391387</v>
      </c>
      <c r="R6" s="34">
        <f t="shared" si="1"/>
        <v>0.163284083216402</v>
      </c>
      <c r="S6" s="34">
        <f t="shared" si="1"/>
        <v>0.13874345648317787</v>
      </c>
      <c r="T6" s="34">
        <f t="shared" si="1"/>
        <v>0.13388423373421918</v>
      </c>
      <c r="U6" s="34">
        <f t="shared" si="1"/>
        <v>0.11177579941623013</v>
      </c>
      <c r="V6" s="34">
        <f t="shared" si="1"/>
        <v>9.9481875972596376E-2</v>
      </c>
      <c r="W6" s="34">
        <f t="shared" si="1"/>
        <v>0.10427782605612346</v>
      </c>
      <c r="X6" s="34">
        <f t="shared" si="1"/>
        <v>0.10224427928107667</v>
      </c>
      <c r="Y6" s="35">
        <f t="shared" si="1"/>
        <v>9.5607859929994377E-2</v>
      </c>
      <c r="AB6" s="33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5">
        <v>0</v>
      </c>
      <c r="AN6" s="373" t="s">
        <v>48</v>
      </c>
      <c r="AO6" s="374"/>
      <c r="AP6" s="320">
        <f t="shared" ref="AP6:AY6" si="2">-SUM(D6)</f>
        <v>-18866856</v>
      </c>
      <c r="AQ6" s="321">
        <f t="shared" si="2"/>
        <v>-17221363</v>
      </c>
      <c r="AR6" s="320">
        <f t="shared" si="2"/>
        <v>-19893955</v>
      </c>
      <c r="AS6" s="321">
        <f t="shared" si="2"/>
        <v>-18790244</v>
      </c>
      <c r="AT6" s="320">
        <f t="shared" si="2"/>
        <v>-19362334</v>
      </c>
      <c r="AU6" s="321">
        <f t="shared" si="2"/>
        <v>-18148402</v>
      </c>
      <c r="AV6" s="320">
        <f t="shared" si="2"/>
        <v>-15847951</v>
      </c>
      <c r="AW6" s="321">
        <f t="shared" si="2"/>
        <v>-14902914</v>
      </c>
      <c r="AX6" s="320">
        <f t="shared" si="2"/>
        <v>-15612549</v>
      </c>
      <c r="AY6" s="322">
        <f t="shared" si="2"/>
        <v>-14970305</v>
      </c>
    </row>
    <row r="7" spans="1:51" ht="13.75" thickBot="1">
      <c r="A7" s="28"/>
      <c r="B7" s="36"/>
      <c r="C7" s="264" t="s">
        <v>83</v>
      </c>
      <c r="D7" s="267">
        <v>964972</v>
      </c>
      <c r="E7" s="267">
        <v>2528621</v>
      </c>
      <c r="F7" s="267">
        <v>4844448</v>
      </c>
      <c r="G7" s="267">
        <v>0</v>
      </c>
      <c r="H7" s="267">
        <v>0</v>
      </c>
      <c r="I7" s="267">
        <v>0</v>
      </c>
      <c r="J7" s="267">
        <v>0</v>
      </c>
      <c r="K7" s="267">
        <v>0</v>
      </c>
      <c r="L7" s="267">
        <v>0</v>
      </c>
      <c r="M7" s="267">
        <v>0</v>
      </c>
      <c r="N7" s="37"/>
      <c r="P7" s="33">
        <f t="shared" ref="P7:Y7" si="3">D7/D13</f>
        <v>9.6852506325028551E-3</v>
      </c>
      <c r="Q7" s="34">
        <f t="shared" si="3"/>
        <v>2.4535221703665615E-2</v>
      </c>
      <c r="R7" s="34">
        <f t="shared" si="3"/>
        <v>3.976188999972767E-2</v>
      </c>
      <c r="S7" s="34">
        <f t="shared" si="3"/>
        <v>0</v>
      </c>
      <c r="T7" s="34">
        <f t="shared" si="3"/>
        <v>0</v>
      </c>
      <c r="U7" s="34">
        <f t="shared" si="3"/>
        <v>0</v>
      </c>
      <c r="V7" s="34">
        <f t="shared" si="3"/>
        <v>0</v>
      </c>
      <c r="W7" s="34">
        <f t="shared" si="3"/>
        <v>0</v>
      </c>
      <c r="X7" s="34">
        <f t="shared" si="3"/>
        <v>0</v>
      </c>
      <c r="Y7" s="35">
        <f t="shared" si="3"/>
        <v>0</v>
      </c>
      <c r="AB7" s="33">
        <v>0</v>
      </c>
      <c r="AC7" s="34">
        <f t="shared" ref="AC7:AK13" si="4">(E7-D7)/D7</f>
        <v>1.6204086750703648</v>
      </c>
      <c r="AD7" s="34">
        <f t="shared" si="4"/>
        <v>0.9158458305930387</v>
      </c>
      <c r="AE7" s="34">
        <f t="shared" si="4"/>
        <v>-1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5">
        <v>0</v>
      </c>
      <c r="AN7" s="371" t="s">
        <v>113</v>
      </c>
      <c r="AO7" s="372"/>
      <c r="AP7" s="323">
        <f t="shared" ref="AP7:AY7" si="5">SUM(AP5+AP6)</f>
        <v>80766291</v>
      </c>
      <c r="AQ7" s="324">
        <f t="shared" si="5"/>
        <v>85839495</v>
      </c>
      <c r="AR7" s="323">
        <f t="shared" si="5"/>
        <v>101942507</v>
      </c>
      <c r="AS7" s="324">
        <f t="shared" si="5"/>
        <v>116641325</v>
      </c>
      <c r="AT7" s="323">
        <f t="shared" si="5"/>
        <v>125257637</v>
      </c>
      <c r="AU7" s="324">
        <f t="shared" si="5"/>
        <v>144215921</v>
      </c>
      <c r="AV7" s="323">
        <f t="shared" si="5"/>
        <v>143456956</v>
      </c>
      <c r="AW7" s="324">
        <f t="shared" si="5"/>
        <v>128012551</v>
      </c>
      <c r="AX7" s="323">
        <f t="shared" si="5"/>
        <v>137085960</v>
      </c>
      <c r="AY7" s="325">
        <f t="shared" si="5"/>
        <v>141609970</v>
      </c>
    </row>
    <row r="8" spans="1:51" ht="13.75" thickBot="1">
      <c r="A8" s="28"/>
      <c r="B8" s="36"/>
      <c r="C8" s="264" t="s">
        <v>100</v>
      </c>
      <c r="D8" s="267">
        <v>0</v>
      </c>
      <c r="E8" s="267">
        <v>0</v>
      </c>
      <c r="F8" s="38">
        <v>0</v>
      </c>
      <c r="G8" s="38">
        <v>65252</v>
      </c>
      <c r="H8" s="38">
        <v>185889</v>
      </c>
      <c r="I8" s="38">
        <v>0</v>
      </c>
      <c r="J8" s="267">
        <v>839423</v>
      </c>
      <c r="K8" s="38">
        <v>1441285</v>
      </c>
      <c r="L8" s="100">
        <v>678976</v>
      </c>
      <c r="M8" s="100">
        <v>157091</v>
      </c>
      <c r="N8" s="37"/>
      <c r="P8" s="33">
        <f t="shared" ref="P8:Y8" si="6">D8/D13</f>
        <v>0</v>
      </c>
      <c r="Q8" s="34">
        <f t="shared" si="6"/>
        <v>0</v>
      </c>
      <c r="R8" s="34">
        <f t="shared" si="6"/>
        <v>0</v>
      </c>
      <c r="S8" s="34">
        <f t="shared" si="6"/>
        <v>4.818079010810249E-4</v>
      </c>
      <c r="T8" s="34">
        <f t="shared" si="6"/>
        <v>1.2853618951424073E-3</v>
      </c>
      <c r="U8" s="34">
        <f t="shared" si="6"/>
        <v>0</v>
      </c>
      <c r="V8" s="34">
        <f t="shared" si="6"/>
        <v>5.2692852706665216E-3</v>
      </c>
      <c r="W8" s="34">
        <f t="shared" si="6"/>
        <v>1.008487779821449E-2</v>
      </c>
      <c r="X8" s="34">
        <f t="shared" si="6"/>
        <v>4.4465136198546642E-3</v>
      </c>
      <c r="Y8" s="35">
        <f t="shared" si="6"/>
        <v>1.0032617454529315E-3</v>
      </c>
      <c r="AB8" s="33">
        <v>0</v>
      </c>
      <c r="AC8" s="34">
        <v>0</v>
      </c>
      <c r="AD8" s="34">
        <v>0</v>
      </c>
      <c r="AE8" s="34">
        <v>0</v>
      </c>
      <c r="AF8" s="34">
        <f t="shared" si="4"/>
        <v>1.8487862440997977</v>
      </c>
      <c r="AG8" s="34">
        <f t="shared" si="4"/>
        <v>-1</v>
      </c>
      <c r="AH8" s="34">
        <v>0</v>
      </c>
      <c r="AI8" s="34">
        <f t="shared" si="4"/>
        <v>0.7169948881553162</v>
      </c>
      <c r="AJ8" s="34">
        <f t="shared" si="4"/>
        <v>-0.52890927193441961</v>
      </c>
      <c r="AK8" s="35">
        <f t="shared" si="4"/>
        <v>-0.76863541568479588</v>
      </c>
      <c r="AN8" s="377" t="s">
        <v>114</v>
      </c>
      <c r="AO8" s="378"/>
      <c r="AP8" s="317">
        <f t="shared" ref="AP8:AY8" si="7">-SUM(D37)</f>
        <v>-8090542</v>
      </c>
      <c r="AQ8" s="318">
        <f t="shared" si="7"/>
        <v>-7611750</v>
      </c>
      <c r="AR8" s="317">
        <f t="shared" si="7"/>
        <v>-8847696</v>
      </c>
      <c r="AS8" s="318">
        <f t="shared" si="7"/>
        <v>-9884329</v>
      </c>
      <c r="AT8" s="317">
        <f t="shared" si="7"/>
        <v>-11527039</v>
      </c>
      <c r="AU8" s="318">
        <f t="shared" si="7"/>
        <v>-11977532</v>
      </c>
      <c r="AV8" s="317">
        <f t="shared" si="7"/>
        <v>-10219036</v>
      </c>
      <c r="AW8" s="318">
        <f t="shared" si="7"/>
        <v>-8003356</v>
      </c>
      <c r="AX8" s="317">
        <f t="shared" si="7"/>
        <v>-9717499</v>
      </c>
      <c r="AY8" s="319">
        <f t="shared" si="7"/>
        <v>-9402007</v>
      </c>
    </row>
    <row r="9" spans="1:51" ht="13.75" thickBot="1">
      <c r="A9" s="28"/>
      <c r="B9" s="36"/>
      <c r="C9" s="264" t="s">
        <v>101</v>
      </c>
      <c r="D9" s="267">
        <v>55350629</v>
      </c>
      <c r="E9" s="267">
        <v>56591062</v>
      </c>
      <c r="F9" s="267">
        <v>64862901</v>
      </c>
      <c r="G9" s="267">
        <v>81798844</v>
      </c>
      <c r="H9" s="267">
        <v>89140666</v>
      </c>
      <c r="I9" s="267">
        <v>107379673</v>
      </c>
      <c r="J9" s="38">
        <v>102503750</v>
      </c>
      <c r="K9" s="38">
        <v>94766556</v>
      </c>
      <c r="L9" s="38">
        <v>103399520</v>
      </c>
      <c r="M9" s="267">
        <v>111692231</v>
      </c>
      <c r="N9" s="37"/>
      <c r="P9" s="33">
        <f t="shared" ref="P9:Y9" si="8">D9/D13</f>
        <v>0.55554432100794726</v>
      </c>
      <c r="Q9" s="34">
        <f t="shared" si="8"/>
        <v>0.54910334629661239</v>
      </c>
      <c r="R9" s="34">
        <f t="shared" si="8"/>
        <v>0.53237676090758446</v>
      </c>
      <c r="S9" s="34">
        <f t="shared" si="8"/>
        <v>0.60398653433602323</v>
      </c>
      <c r="T9" s="34">
        <f t="shared" si="8"/>
        <v>0.61637867428420379</v>
      </c>
      <c r="U9" s="34">
        <f t="shared" si="8"/>
        <v>0.66135017235282656</v>
      </c>
      <c r="V9" s="34">
        <f t="shared" si="8"/>
        <v>0.64344377037927647</v>
      </c>
      <c r="W9" s="34">
        <f t="shared" si="8"/>
        <v>0.66309518007725754</v>
      </c>
      <c r="X9" s="34">
        <f t="shared" si="8"/>
        <v>0.67714819664676618</v>
      </c>
      <c r="Y9" s="35">
        <f t="shared" si="8"/>
        <v>0.71332248586228375</v>
      </c>
      <c r="AB9" s="33">
        <v>0</v>
      </c>
      <c r="AC9" s="34">
        <f t="shared" si="4"/>
        <v>2.2410458966961332E-2</v>
      </c>
      <c r="AD9" s="34">
        <f t="shared" si="4"/>
        <v>0.1461686476214212</v>
      </c>
      <c r="AE9" s="34">
        <f t="shared" si="4"/>
        <v>0.2611036931573566</v>
      </c>
      <c r="AF9" s="34">
        <f t="shared" si="4"/>
        <v>8.975459359792419E-2</v>
      </c>
      <c r="AG9" s="34">
        <f t="shared" si="4"/>
        <v>0.20460927451450722</v>
      </c>
      <c r="AH9" s="34">
        <f t="shared" si="4"/>
        <v>-4.5408249660063689E-2</v>
      </c>
      <c r="AI9" s="34">
        <f t="shared" si="4"/>
        <v>-7.5482057973488781E-2</v>
      </c>
      <c r="AJ9" s="34">
        <f t="shared" si="4"/>
        <v>9.1097158790913541E-2</v>
      </c>
      <c r="AK9" s="35">
        <f t="shared" si="4"/>
        <v>8.0200672111437263E-2</v>
      </c>
      <c r="AN9" s="371" t="s">
        <v>115</v>
      </c>
      <c r="AO9" s="372"/>
      <c r="AP9" s="323">
        <f t="shared" ref="AP9:AY9" si="9">SUM(AP7+AP8)</f>
        <v>72675749</v>
      </c>
      <c r="AQ9" s="324">
        <f t="shared" si="9"/>
        <v>78227745</v>
      </c>
      <c r="AR9" s="323">
        <f t="shared" si="9"/>
        <v>93094811</v>
      </c>
      <c r="AS9" s="324">
        <f t="shared" si="9"/>
        <v>106756996</v>
      </c>
      <c r="AT9" s="323">
        <f t="shared" si="9"/>
        <v>113730598</v>
      </c>
      <c r="AU9" s="324">
        <f t="shared" si="9"/>
        <v>132238389</v>
      </c>
      <c r="AV9" s="323">
        <f t="shared" si="9"/>
        <v>133237920</v>
      </c>
      <c r="AW9" s="324">
        <f t="shared" si="9"/>
        <v>120009195</v>
      </c>
      <c r="AX9" s="323">
        <f t="shared" si="9"/>
        <v>127368461</v>
      </c>
      <c r="AY9" s="325">
        <f t="shared" si="9"/>
        <v>132207963</v>
      </c>
    </row>
    <row r="10" spans="1:51">
      <c r="A10" s="28"/>
      <c r="B10" s="36"/>
      <c r="C10" s="290" t="s">
        <v>109</v>
      </c>
      <c r="D10" s="38">
        <v>23152108</v>
      </c>
      <c r="E10" s="38">
        <v>26221654</v>
      </c>
      <c r="F10" s="38">
        <v>31535322</v>
      </c>
      <c r="G10" s="38">
        <v>34777229</v>
      </c>
      <c r="H10" s="38">
        <v>35931082</v>
      </c>
      <c r="I10" s="38">
        <v>36836248</v>
      </c>
      <c r="J10" s="38">
        <v>37934506</v>
      </c>
      <c r="K10" s="38">
        <v>29553782</v>
      </c>
      <c r="L10" s="38">
        <v>29646069</v>
      </c>
      <c r="M10" s="267">
        <v>26290658</v>
      </c>
      <c r="N10" s="37"/>
      <c r="P10" s="33">
        <f t="shared" ref="P10:Y10" si="10">D10/D13</f>
        <v>0.23237354933694906</v>
      </c>
      <c r="Q10" s="34">
        <f t="shared" si="10"/>
        <v>0.25442883466000255</v>
      </c>
      <c r="R10" s="34">
        <f t="shared" si="10"/>
        <v>0.25883320544879251</v>
      </c>
      <c r="S10" s="34">
        <f t="shared" si="10"/>
        <v>0.25678820127971785</v>
      </c>
      <c r="T10" s="34">
        <f t="shared" si="10"/>
        <v>0.24845173008643459</v>
      </c>
      <c r="U10" s="34">
        <f t="shared" si="10"/>
        <v>0.22687402823094333</v>
      </c>
      <c r="V10" s="34">
        <f t="shared" si="10"/>
        <v>0.23812515706123227</v>
      </c>
      <c r="W10" s="34">
        <f t="shared" si="10"/>
        <v>0.20679205011158169</v>
      </c>
      <c r="X10" s="34">
        <f t="shared" si="10"/>
        <v>0.19414773067627006</v>
      </c>
      <c r="Y10" s="35">
        <f t="shared" si="10"/>
        <v>0.1679052996937194</v>
      </c>
      <c r="AB10" s="33">
        <v>0</v>
      </c>
      <c r="AC10" s="34">
        <f t="shared" si="4"/>
        <v>0.13258170703073777</v>
      </c>
      <c r="AD10" s="34">
        <f t="shared" si="4"/>
        <v>0.202644272554279</v>
      </c>
      <c r="AE10" s="34">
        <f t="shared" si="4"/>
        <v>0.10280240677421972</v>
      </c>
      <c r="AF10" s="34">
        <f t="shared" si="4"/>
        <v>3.3178405329533298E-2</v>
      </c>
      <c r="AG10" s="34">
        <f t="shared" si="4"/>
        <v>2.5191726761804725E-2</v>
      </c>
      <c r="AH10" s="34">
        <f t="shared" si="4"/>
        <v>2.9814600010294207E-2</v>
      </c>
      <c r="AI10" s="34">
        <f t="shared" si="4"/>
        <v>-0.22092614043794323</v>
      </c>
      <c r="AJ10" s="34">
        <f t="shared" si="4"/>
        <v>3.1226798654737319E-3</v>
      </c>
      <c r="AK10" s="35">
        <f t="shared" si="4"/>
        <v>-0.11318232444240753</v>
      </c>
    </row>
    <row r="11" spans="1:51" ht="13.75" thickBot="1">
      <c r="A11" s="28"/>
      <c r="B11" s="36"/>
      <c r="C11" s="264" t="s">
        <v>105</v>
      </c>
      <c r="D11" s="38">
        <v>93164</v>
      </c>
      <c r="E11" s="38">
        <v>114172</v>
      </c>
      <c r="F11" s="38">
        <v>350627</v>
      </c>
      <c r="G11" s="38">
        <v>0</v>
      </c>
      <c r="H11" s="38">
        <v>0</v>
      </c>
      <c r="I11" s="38">
        <v>0</v>
      </c>
      <c r="J11" s="38">
        <v>2179277</v>
      </c>
      <c r="K11" s="38">
        <v>2250928</v>
      </c>
      <c r="L11" s="38">
        <v>3361395</v>
      </c>
      <c r="M11" s="100">
        <v>3469990</v>
      </c>
      <c r="N11" s="37"/>
      <c r="P11" s="33">
        <f t="shared" ref="P11:Y11" si="11">D11/D13</f>
        <v>9.350703335708145E-4</v>
      </c>
      <c r="Q11" s="34">
        <f t="shared" si="11"/>
        <v>1.1078114641739157E-3</v>
      </c>
      <c r="R11" s="34">
        <f t="shared" si="11"/>
        <v>2.8778494897529114E-3</v>
      </c>
      <c r="S11" s="34">
        <f t="shared" si="11"/>
        <v>0</v>
      </c>
      <c r="T11" s="34">
        <f t="shared" si="11"/>
        <v>0</v>
      </c>
      <c r="U11" s="34">
        <f t="shared" si="11"/>
        <v>0</v>
      </c>
      <c r="V11" s="34">
        <f t="shared" si="11"/>
        <v>1.3679911316228319E-2</v>
      </c>
      <c r="W11" s="34">
        <f t="shared" si="11"/>
        <v>1.5750065956822799E-2</v>
      </c>
      <c r="X11" s="34">
        <f t="shared" si="11"/>
        <v>2.2013279776032391E-2</v>
      </c>
      <c r="Y11" s="35">
        <f t="shared" si="11"/>
        <v>2.2161092768549551E-2</v>
      </c>
      <c r="AB11" s="33">
        <v>0</v>
      </c>
      <c r="AC11" s="34">
        <f t="shared" si="4"/>
        <v>0.2254948263277661</v>
      </c>
      <c r="AD11" s="34">
        <f t="shared" si="4"/>
        <v>2.0710419367270436</v>
      </c>
      <c r="AE11" s="34">
        <f t="shared" si="4"/>
        <v>-1</v>
      </c>
      <c r="AF11" s="34">
        <v>0</v>
      </c>
      <c r="AG11" s="34">
        <v>0</v>
      </c>
      <c r="AH11" s="34">
        <v>0</v>
      </c>
      <c r="AI11" s="34">
        <f t="shared" si="4"/>
        <v>3.2878335337820752E-2</v>
      </c>
      <c r="AJ11" s="34">
        <f t="shared" si="4"/>
        <v>0.49333741461299518</v>
      </c>
      <c r="AK11" s="35">
        <f t="shared" si="4"/>
        <v>3.2306527498255931E-2</v>
      </c>
      <c r="AN11" s="381" t="s">
        <v>122</v>
      </c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</row>
    <row r="12" spans="1:51" ht="15.75" customHeight="1" thickBot="1">
      <c r="A12" s="28"/>
      <c r="B12" s="36"/>
      <c r="C12" s="264" t="s">
        <v>104</v>
      </c>
      <c r="D12" s="41">
        <v>1205418</v>
      </c>
      <c r="E12" s="41">
        <v>383986</v>
      </c>
      <c r="F12" s="41">
        <v>349209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268">
        <v>0</v>
      </c>
      <c r="N12" s="37"/>
      <c r="P12" s="33">
        <f t="shared" ref="P12:Y12" si="12">D12/D13</f>
        <v>1.2098563944788374E-2</v>
      </c>
      <c r="Q12" s="34">
        <f t="shared" si="12"/>
        <v>3.7258180016316185E-3</v>
      </c>
      <c r="R12" s="34">
        <f t="shared" si="12"/>
        <v>2.8662109377404605E-3</v>
      </c>
      <c r="S12" s="34">
        <f t="shared" si="12"/>
        <v>0</v>
      </c>
      <c r="T12" s="34">
        <f t="shared" si="12"/>
        <v>0</v>
      </c>
      <c r="U12" s="34">
        <f t="shared" si="12"/>
        <v>0</v>
      </c>
      <c r="V12" s="34">
        <f t="shared" si="12"/>
        <v>0</v>
      </c>
      <c r="W12" s="34">
        <f t="shared" si="12"/>
        <v>0</v>
      </c>
      <c r="X12" s="34">
        <f t="shared" si="12"/>
        <v>0</v>
      </c>
      <c r="Y12" s="35">
        <f t="shared" si="12"/>
        <v>0</v>
      </c>
      <c r="AB12" s="33">
        <v>0</v>
      </c>
      <c r="AC12" s="42">
        <f t="shared" si="4"/>
        <v>-0.68144992027661777</v>
      </c>
      <c r="AD12" s="42">
        <f t="shared" si="4"/>
        <v>-9.0568406139807184E-2</v>
      </c>
      <c r="AE12" s="42">
        <f t="shared" si="4"/>
        <v>-1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  <c r="AN12" s="382" t="s">
        <v>116</v>
      </c>
      <c r="AO12" s="383"/>
      <c r="AP12" s="326">
        <v>2011</v>
      </c>
      <c r="AQ12" s="327">
        <v>2012</v>
      </c>
      <c r="AR12" s="326">
        <v>2013</v>
      </c>
      <c r="AS12" s="327">
        <v>2014</v>
      </c>
      <c r="AT12" s="326">
        <v>2015</v>
      </c>
      <c r="AU12" s="327">
        <v>2016</v>
      </c>
      <c r="AV12" s="326">
        <v>2017</v>
      </c>
      <c r="AW12" s="327">
        <v>2018</v>
      </c>
      <c r="AX12" s="326">
        <v>2019</v>
      </c>
      <c r="AY12" s="328">
        <v>2020</v>
      </c>
    </row>
    <row r="13" spans="1:51" ht="13.5" customHeight="1">
      <c r="A13" s="28"/>
      <c r="B13" s="364" t="s">
        <v>11</v>
      </c>
      <c r="C13" s="365"/>
      <c r="D13" s="278">
        <f>SUM(D6:D12)</f>
        <v>99633147</v>
      </c>
      <c r="E13" s="278">
        <f t="shared" ref="E13:J13" si="13">SUM(E6:E12)</f>
        <v>103060858</v>
      </c>
      <c r="F13" s="278">
        <f t="shared" si="13"/>
        <v>121836462</v>
      </c>
      <c r="G13" s="278">
        <f>SUM(G6:G12)</f>
        <v>135431569</v>
      </c>
      <c r="H13" s="278">
        <f t="shared" si="13"/>
        <v>144619971</v>
      </c>
      <c r="I13" s="278">
        <f>SUM(I6:I12)</f>
        <v>162364323</v>
      </c>
      <c r="J13" s="278">
        <f t="shared" si="13"/>
        <v>159304907</v>
      </c>
      <c r="K13" s="278">
        <f>SUM(K6:K12)</f>
        <v>142915465</v>
      </c>
      <c r="L13" s="278">
        <f>SUM(L6:L12)</f>
        <v>152698509</v>
      </c>
      <c r="M13" s="269">
        <f>SUM(M6:M12)</f>
        <v>156580275</v>
      </c>
      <c r="N13" s="37"/>
      <c r="P13" s="44">
        <f>SUM(P6:P12)</f>
        <v>1</v>
      </c>
      <c r="Q13" s="45">
        <f>SUM(Q6:Q12)</f>
        <v>1</v>
      </c>
      <c r="R13" s="45">
        <f t="shared" ref="R13:X13" si="14">SUM(R6:R12)</f>
        <v>0.99999999999999989</v>
      </c>
      <c r="S13" s="45">
        <f t="shared" si="14"/>
        <v>1</v>
      </c>
      <c r="T13" s="45">
        <f t="shared" si="14"/>
        <v>1</v>
      </c>
      <c r="U13" s="45">
        <f t="shared" si="14"/>
        <v>1</v>
      </c>
      <c r="V13" s="45">
        <f t="shared" si="14"/>
        <v>1</v>
      </c>
      <c r="W13" s="45">
        <f t="shared" si="14"/>
        <v>1</v>
      </c>
      <c r="X13" s="45">
        <f t="shared" si="14"/>
        <v>1</v>
      </c>
      <c r="Y13" s="46">
        <f>SUM(Y6:Y12)</f>
        <v>1</v>
      </c>
      <c r="AB13" s="44">
        <v>0</v>
      </c>
      <c r="AC13" s="45">
        <f t="shared" si="4"/>
        <v>3.4403319610089203E-2</v>
      </c>
      <c r="AD13" s="45">
        <f t="shared" si="4"/>
        <v>0.18217977575928973</v>
      </c>
      <c r="AE13" s="45">
        <f t="shared" si="4"/>
        <v>0.11158488006652721</v>
      </c>
      <c r="AF13" s="45">
        <f t="shared" si="4"/>
        <v>6.7845348524316368E-2</v>
      </c>
      <c r="AG13" s="45">
        <f t="shared" si="4"/>
        <v>0.12269641514448927</v>
      </c>
      <c r="AH13" s="45">
        <f t="shared" si="4"/>
        <v>-1.884290799524967E-2</v>
      </c>
      <c r="AI13" s="45">
        <f t="shared" si="4"/>
        <v>-0.1028809614759701</v>
      </c>
      <c r="AJ13" s="45">
        <f t="shared" si="4"/>
        <v>6.8453361572871074E-2</v>
      </c>
      <c r="AK13" s="46">
        <f t="shared" si="4"/>
        <v>2.5421112658015541E-2</v>
      </c>
      <c r="AL13" s="312" t="s">
        <v>117</v>
      </c>
      <c r="AM13" s="312" t="s">
        <v>117</v>
      </c>
      <c r="AN13" s="384" t="s">
        <v>118</v>
      </c>
      <c r="AO13" s="385"/>
      <c r="AP13" s="329">
        <v>22576924</v>
      </c>
      <c r="AQ13" s="330">
        <v>28593663</v>
      </c>
      <c r="AR13" s="329">
        <v>42449536</v>
      </c>
      <c r="AS13" s="330">
        <v>43605431</v>
      </c>
      <c r="AT13" s="329">
        <v>34056071</v>
      </c>
      <c r="AU13" s="330">
        <v>40042605</v>
      </c>
      <c r="AV13" s="329">
        <v>24663555</v>
      </c>
      <c r="AW13" s="330">
        <v>14725879</v>
      </c>
      <c r="AX13" s="329">
        <v>23606938</v>
      </c>
      <c r="AY13" s="331">
        <v>19942393</v>
      </c>
    </row>
    <row r="14" spans="1:51" ht="13.75" thickBot="1">
      <c r="A14" s="28"/>
      <c r="B14" s="47" t="s">
        <v>13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37"/>
      <c r="P14" s="28"/>
      <c r="Q14" s="4"/>
      <c r="R14" s="4"/>
      <c r="S14" s="4"/>
      <c r="T14" s="4"/>
      <c r="U14" s="4"/>
      <c r="V14" s="4"/>
      <c r="W14" s="4"/>
      <c r="X14" s="4"/>
      <c r="AB14" s="33"/>
      <c r="AC14" s="34"/>
      <c r="AD14" s="34"/>
      <c r="AE14" s="34"/>
      <c r="AF14" s="34"/>
      <c r="AG14" s="34"/>
      <c r="AH14" s="34"/>
      <c r="AI14" s="34"/>
      <c r="AJ14" s="34"/>
      <c r="AK14" s="35"/>
      <c r="AL14" s="312" t="s">
        <v>117</v>
      </c>
      <c r="AM14" s="312" t="s">
        <v>117</v>
      </c>
      <c r="AN14" s="384" t="s">
        <v>119</v>
      </c>
      <c r="AO14" s="385"/>
      <c r="AP14" s="335">
        <v>3462609</v>
      </c>
      <c r="AQ14" s="336">
        <v>9290859</v>
      </c>
      <c r="AR14" s="337">
        <v>9290889</v>
      </c>
      <c r="AS14" s="338">
        <v>9557361</v>
      </c>
      <c r="AT14" s="335">
        <v>10516290</v>
      </c>
      <c r="AU14" s="338">
        <v>12096197</v>
      </c>
      <c r="AV14" s="335">
        <v>9168566</v>
      </c>
      <c r="AW14" s="338">
        <v>9854347</v>
      </c>
      <c r="AX14" s="335">
        <v>9955578</v>
      </c>
      <c r="AY14" s="339">
        <v>9470447</v>
      </c>
    </row>
    <row r="15" spans="1:51" ht="13.75" thickBot="1">
      <c r="A15" s="28"/>
      <c r="B15" s="51"/>
      <c r="C15" s="291" t="s">
        <v>14</v>
      </c>
      <c r="D15" s="38">
        <v>113958080</v>
      </c>
      <c r="E15" s="38">
        <v>118105558</v>
      </c>
      <c r="F15" s="38">
        <v>115364749</v>
      </c>
      <c r="G15" s="38">
        <v>115764999</v>
      </c>
      <c r="H15" s="38">
        <v>112004552</v>
      </c>
      <c r="I15" s="38">
        <v>102498081</v>
      </c>
      <c r="J15" s="38">
        <v>98005840</v>
      </c>
      <c r="K15" s="38">
        <v>103163507</v>
      </c>
      <c r="L15" s="38">
        <v>94758649</v>
      </c>
      <c r="M15" s="267">
        <v>86909803</v>
      </c>
      <c r="N15" s="37"/>
      <c r="P15" s="33">
        <f t="shared" ref="P15:Y15" si="15">D15/D26</f>
        <v>0.84955643699390682</v>
      </c>
      <c r="Q15" s="34">
        <f t="shared" si="15"/>
        <v>0.85965732643562009</v>
      </c>
      <c r="R15" s="34">
        <f t="shared" si="15"/>
        <v>0.85813591155863123</v>
      </c>
      <c r="S15" s="34">
        <f t="shared" si="15"/>
        <v>0.86164807760071205</v>
      </c>
      <c r="T15" s="34">
        <f t="shared" si="15"/>
        <v>0.86375013390474864</v>
      </c>
      <c r="U15" s="34">
        <f t="shared" si="15"/>
        <v>0.84868664648780479</v>
      </c>
      <c r="V15" s="34">
        <f t="shared" si="15"/>
        <v>0.83513753478034047</v>
      </c>
      <c r="W15" s="34">
        <f t="shared" si="15"/>
        <v>0.8552848101499323</v>
      </c>
      <c r="X15" s="34">
        <f t="shared" si="15"/>
        <v>0.83422988940934895</v>
      </c>
      <c r="Y15" s="35">
        <f t="shared" si="15"/>
        <v>0.81246785843784464</v>
      </c>
      <c r="AB15" s="33">
        <v>0</v>
      </c>
      <c r="AC15" s="34">
        <f t="shared" ref="AC15:AC27" si="16">(E15-D15)/D15</f>
        <v>3.6394769023837537E-2</v>
      </c>
      <c r="AD15" s="34">
        <f t="shared" ref="AD15:AD27" si="17">(F15-E15)/E15</f>
        <v>-2.3206435382151957E-2</v>
      </c>
      <c r="AE15" s="34">
        <f t="shared" ref="AE15:AE27" si="18">(G15-F15)/F15</f>
        <v>3.4694306837177794E-3</v>
      </c>
      <c r="AF15" s="34">
        <f t="shared" ref="AF15:AF27" si="19">(H15-G15)/G15</f>
        <v>-3.2483453828734542E-2</v>
      </c>
      <c r="AG15" s="34">
        <f t="shared" ref="AG15:AG27" si="20">(I15-H15)/H15</f>
        <v>-8.4875755763926447E-2</v>
      </c>
      <c r="AH15" s="34">
        <f t="shared" ref="AH15:AH27" si="21">(J15-I15)/I15</f>
        <v>-4.3827562000892488E-2</v>
      </c>
      <c r="AI15" s="34">
        <f t="shared" ref="AI15:AI27" si="22">(K15-J15)/J15</f>
        <v>5.26261190149485E-2</v>
      </c>
      <c r="AJ15" s="34">
        <f t="shared" ref="AJ15:AJ27" si="23">(L15-K15)/K15</f>
        <v>-8.1471231876597605E-2</v>
      </c>
      <c r="AK15" s="35">
        <f t="shared" ref="AK15:AK27" si="24">(M15-L15)/L15</f>
        <v>-8.282986389981141E-2</v>
      </c>
      <c r="AL15" s="312" t="s">
        <v>117</v>
      </c>
      <c r="AM15" s="312" t="s">
        <v>117</v>
      </c>
      <c r="AN15" s="379" t="s">
        <v>121</v>
      </c>
      <c r="AO15" s="380"/>
      <c r="AP15" s="332">
        <f>SUM(AP13+AP14)</f>
        <v>26039533</v>
      </c>
      <c r="AQ15" s="333">
        <f t="shared" ref="AQ15:AY15" si="25">SUM(AQ13+AQ14)</f>
        <v>37884522</v>
      </c>
      <c r="AR15" s="332">
        <f t="shared" si="25"/>
        <v>51740425</v>
      </c>
      <c r="AS15" s="333">
        <f t="shared" si="25"/>
        <v>53162792</v>
      </c>
      <c r="AT15" s="332">
        <f t="shared" si="25"/>
        <v>44572361</v>
      </c>
      <c r="AU15" s="333">
        <f t="shared" si="25"/>
        <v>52138802</v>
      </c>
      <c r="AV15" s="332">
        <f t="shared" si="25"/>
        <v>33832121</v>
      </c>
      <c r="AW15" s="333">
        <f t="shared" si="25"/>
        <v>24580226</v>
      </c>
      <c r="AX15" s="332">
        <f t="shared" si="25"/>
        <v>33562516</v>
      </c>
      <c r="AY15" s="334">
        <f t="shared" si="25"/>
        <v>29412840</v>
      </c>
    </row>
    <row r="16" spans="1:51" ht="13.75" thickBot="1">
      <c r="A16" s="28"/>
      <c r="B16" s="51"/>
      <c r="C16" s="291" t="s">
        <v>108</v>
      </c>
      <c r="D16" s="38">
        <v>5079204</v>
      </c>
      <c r="E16" s="38">
        <v>2399690</v>
      </c>
      <c r="F16" s="38">
        <v>1115385</v>
      </c>
      <c r="G16" s="38">
        <v>1000000</v>
      </c>
      <c r="H16" s="38">
        <v>884615</v>
      </c>
      <c r="I16" s="38">
        <v>769231</v>
      </c>
      <c r="J16" s="38">
        <v>653846</v>
      </c>
      <c r="K16" s="38">
        <v>0</v>
      </c>
      <c r="L16" s="38">
        <v>0</v>
      </c>
      <c r="M16" s="100">
        <v>0</v>
      </c>
      <c r="N16" s="37"/>
      <c r="P16" s="33">
        <f t="shared" ref="P16:Y16" si="26">D16/D26</f>
        <v>3.7865419047119778E-2</v>
      </c>
      <c r="Q16" s="34">
        <f t="shared" si="26"/>
        <v>1.7466672395504815E-2</v>
      </c>
      <c r="R16" s="34">
        <f t="shared" si="26"/>
        <v>8.2967451670511935E-3</v>
      </c>
      <c r="S16" s="34">
        <f t="shared" si="26"/>
        <v>7.4430793853391911E-3</v>
      </c>
      <c r="T16" s="34">
        <f t="shared" si="26"/>
        <v>6.8219220653116782E-3</v>
      </c>
      <c r="U16" s="34">
        <f t="shared" si="26"/>
        <v>6.3692517108145715E-3</v>
      </c>
      <c r="V16" s="34">
        <f t="shared" si="26"/>
        <v>5.5716203908459591E-3</v>
      </c>
      <c r="W16" s="34">
        <f t="shared" si="26"/>
        <v>0</v>
      </c>
      <c r="X16" s="34">
        <f t="shared" si="26"/>
        <v>0</v>
      </c>
      <c r="Y16" s="35">
        <f t="shared" si="26"/>
        <v>0</v>
      </c>
      <c r="AB16" s="33">
        <v>0</v>
      </c>
      <c r="AC16" s="34">
        <f t="shared" si="16"/>
        <v>-0.52754604855406473</v>
      </c>
      <c r="AD16" s="34">
        <f t="shared" si="17"/>
        <v>-0.53519621284415908</v>
      </c>
      <c r="AE16" s="34">
        <f t="shared" si="18"/>
        <v>-0.1034485850177293</v>
      </c>
      <c r="AF16" s="34">
        <f t="shared" si="19"/>
        <v>-0.115385</v>
      </c>
      <c r="AG16" s="34">
        <f t="shared" si="20"/>
        <v>-0.130434143667019</v>
      </c>
      <c r="AH16" s="34">
        <f t="shared" si="21"/>
        <v>-0.1500004549998635</v>
      </c>
      <c r="AI16" s="34">
        <f t="shared" si="22"/>
        <v>-1</v>
      </c>
      <c r="AJ16" s="34">
        <v>0</v>
      </c>
      <c r="AK16" s="35">
        <v>0</v>
      </c>
      <c r="AL16" s="313" t="s">
        <v>117</v>
      </c>
      <c r="AM16" s="1" t="s">
        <v>117</v>
      </c>
      <c r="AN16" s="384" t="s">
        <v>120</v>
      </c>
      <c r="AO16" s="385"/>
      <c r="AP16" s="329">
        <f t="shared" ref="AP16:AY16" si="27">SUM(D47)</f>
        <v>25293175</v>
      </c>
      <c r="AQ16" s="330">
        <f t="shared" si="27"/>
        <v>25314292</v>
      </c>
      <c r="AR16" s="329">
        <f t="shared" si="27"/>
        <v>26090156</v>
      </c>
      <c r="AS16" s="330">
        <f t="shared" si="27"/>
        <v>26110138</v>
      </c>
      <c r="AT16" s="329">
        <f t="shared" si="27"/>
        <v>25860039</v>
      </c>
      <c r="AU16" s="330">
        <f t="shared" si="27"/>
        <v>25576327</v>
      </c>
      <c r="AV16" s="329">
        <f t="shared" si="27"/>
        <v>23407417</v>
      </c>
      <c r="AW16" s="330">
        <f t="shared" si="27"/>
        <v>19918536</v>
      </c>
      <c r="AX16" s="329">
        <f t="shared" si="27"/>
        <v>21245526</v>
      </c>
      <c r="AY16" s="331">
        <f t="shared" si="27"/>
        <v>20265111</v>
      </c>
    </row>
    <row r="17" spans="1:51" ht="13.75" thickBot="1">
      <c r="A17" s="28"/>
      <c r="B17" s="51"/>
      <c r="C17" s="291" t="s">
        <v>15</v>
      </c>
      <c r="D17" s="38">
        <v>14165224</v>
      </c>
      <c r="E17" s="38">
        <v>13952841</v>
      </c>
      <c r="F17" s="38">
        <v>13739051</v>
      </c>
      <c r="G17" s="38">
        <v>13525260</v>
      </c>
      <c r="H17" s="38">
        <v>13311470</v>
      </c>
      <c r="I17" s="38">
        <v>14196926</v>
      </c>
      <c r="J17" s="38">
        <v>13983132</v>
      </c>
      <c r="K17" s="38">
        <v>13769342</v>
      </c>
      <c r="L17" s="38">
        <v>13555552</v>
      </c>
      <c r="M17" s="267">
        <v>13341761</v>
      </c>
      <c r="N17" s="37"/>
      <c r="P17" s="33">
        <f t="shared" ref="P17:Y17" si="28">D17/D26</f>
        <v>0.10560161447666173</v>
      </c>
      <c r="Q17" s="34">
        <f t="shared" si="28"/>
        <v>0.10155882748753707</v>
      </c>
      <c r="R17" s="34">
        <f t="shared" si="28"/>
        <v>0.10219736233149976</v>
      </c>
      <c r="S17" s="34">
        <f t="shared" si="28"/>
        <v>0.10066958388735274</v>
      </c>
      <c r="T17" s="34">
        <f t="shared" si="28"/>
        <v>0.10265461349257524</v>
      </c>
      <c r="U17" s="34">
        <f t="shared" si="28"/>
        <v>0.11755089851268069</v>
      </c>
      <c r="V17" s="34">
        <f t="shared" si="28"/>
        <v>0.11915451555731875</v>
      </c>
      <c r="W17" s="34">
        <f t="shared" si="28"/>
        <v>0.11415576496793085</v>
      </c>
      <c r="X17" s="34">
        <f t="shared" si="28"/>
        <v>0.11933946679466356</v>
      </c>
      <c r="Y17" s="35">
        <f t="shared" si="28"/>
        <v>0.12472415784281039</v>
      </c>
      <c r="AB17" s="33">
        <v>0</v>
      </c>
      <c r="AC17" s="34">
        <f t="shared" si="16"/>
        <v>-1.4993268020329223E-2</v>
      </c>
      <c r="AD17" s="34">
        <f t="shared" si="17"/>
        <v>-1.5322327546053166E-2</v>
      </c>
      <c r="AE17" s="34">
        <f t="shared" si="18"/>
        <v>-1.5560827308960423E-2</v>
      </c>
      <c r="AF17" s="34">
        <f t="shared" si="19"/>
        <v>-1.5806720166562416E-2</v>
      </c>
      <c r="AG17" s="34">
        <f t="shared" si="20"/>
        <v>6.6518273338707148E-2</v>
      </c>
      <c r="AH17" s="34">
        <f t="shared" si="21"/>
        <v>-1.5059175486298936E-2</v>
      </c>
      <c r="AI17" s="34">
        <f t="shared" si="22"/>
        <v>-1.5289135509841428E-2</v>
      </c>
      <c r="AJ17" s="34">
        <f t="shared" si="23"/>
        <v>-1.5526522618146894E-2</v>
      </c>
      <c r="AK17" s="35">
        <f t="shared" si="24"/>
        <v>-1.5771471349894126E-2</v>
      </c>
      <c r="AL17" s="312" t="s">
        <v>117</v>
      </c>
      <c r="AM17" s="312" t="s">
        <v>117</v>
      </c>
      <c r="AN17" s="379" t="s">
        <v>123</v>
      </c>
      <c r="AO17" s="380"/>
      <c r="AP17" s="340">
        <f>SUM(AP15/AP16)</f>
        <v>1.0295082764421628</v>
      </c>
      <c r="AQ17" s="341">
        <f t="shared" ref="AQ17:AY17" si="29">SUM(AQ15/AQ16)</f>
        <v>1.4965665245545876</v>
      </c>
      <c r="AR17" s="340">
        <f t="shared" si="29"/>
        <v>1.9831397328555644</v>
      </c>
      <c r="AS17" s="341">
        <f t="shared" si="29"/>
        <v>2.0360977027390663</v>
      </c>
      <c r="AT17" s="340">
        <f t="shared" si="29"/>
        <v>1.7235999141377938</v>
      </c>
      <c r="AU17" s="341">
        <f t="shared" si="29"/>
        <v>2.038557060988468</v>
      </c>
      <c r="AV17" s="340">
        <f t="shared" si="29"/>
        <v>1.4453590073607865</v>
      </c>
      <c r="AW17" s="341">
        <f t="shared" si="29"/>
        <v>1.2340377826964792</v>
      </c>
      <c r="AX17" s="340">
        <f t="shared" si="29"/>
        <v>1.5797451190429459</v>
      </c>
      <c r="AY17" s="342">
        <f t="shared" si="29"/>
        <v>1.4514028568607396</v>
      </c>
    </row>
    <row r="18" spans="1:51">
      <c r="A18" s="28"/>
      <c r="B18" s="51"/>
      <c r="C18" s="291" t="s">
        <v>79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100">
        <v>0</v>
      </c>
      <c r="N18" s="37"/>
      <c r="P18" s="33">
        <f t="shared" ref="P18:Y18" si="30">D18/D26</f>
        <v>0</v>
      </c>
      <c r="Q18" s="34">
        <f t="shared" si="30"/>
        <v>0</v>
      </c>
      <c r="R18" s="34">
        <f t="shared" si="30"/>
        <v>0</v>
      </c>
      <c r="S18" s="34">
        <f t="shared" si="30"/>
        <v>0</v>
      </c>
      <c r="T18" s="34">
        <f t="shared" si="30"/>
        <v>0</v>
      </c>
      <c r="U18" s="34">
        <f t="shared" si="30"/>
        <v>0</v>
      </c>
      <c r="V18" s="34">
        <f t="shared" si="30"/>
        <v>0</v>
      </c>
      <c r="W18" s="34">
        <f t="shared" si="30"/>
        <v>0</v>
      </c>
      <c r="X18" s="34">
        <f t="shared" si="30"/>
        <v>0</v>
      </c>
      <c r="Y18" s="35">
        <f t="shared" si="30"/>
        <v>0</v>
      </c>
      <c r="AB18" s="33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5">
        <v>0</v>
      </c>
      <c r="AL18" s="312" t="s">
        <v>117</v>
      </c>
    </row>
    <row r="19" spans="1:51">
      <c r="A19" s="28"/>
      <c r="B19" s="51"/>
      <c r="C19" s="291" t="s">
        <v>80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267">
        <v>0</v>
      </c>
      <c r="N19" s="37"/>
      <c r="P19" s="33">
        <f t="shared" ref="P19:Y19" si="31">D19/D26</f>
        <v>0</v>
      </c>
      <c r="Q19" s="34">
        <f t="shared" si="31"/>
        <v>0</v>
      </c>
      <c r="R19" s="34">
        <f t="shared" si="31"/>
        <v>0</v>
      </c>
      <c r="S19" s="34">
        <f t="shared" si="31"/>
        <v>0</v>
      </c>
      <c r="T19" s="34">
        <f t="shared" si="31"/>
        <v>0</v>
      </c>
      <c r="U19" s="34">
        <f t="shared" si="31"/>
        <v>0</v>
      </c>
      <c r="V19" s="34">
        <f t="shared" si="31"/>
        <v>0</v>
      </c>
      <c r="W19" s="34">
        <f t="shared" si="31"/>
        <v>0</v>
      </c>
      <c r="X19" s="34">
        <f t="shared" si="31"/>
        <v>0</v>
      </c>
      <c r="Y19" s="35">
        <f t="shared" si="31"/>
        <v>0</v>
      </c>
      <c r="AB19" s="33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5">
        <v>0</v>
      </c>
      <c r="AL19" s="312" t="s">
        <v>117</v>
      </c>
    </row>
    <row r="20" spans="1:51">
      <c r="A20" s="28"/>
      <c r="B20" s="51"/>
      <c r="C20" s="291" t="s">
        <v>92</v>
      </c>
      <c r="D20" s="38">
        <v>899820</v>
      </c>
      <c r="E20" s="38">
        <v>2835298</v>
      </c>
      <c r="F20" s="38">
        <v>4129169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100">
        <v>0</v>
      </c>
      <c r="N20" s="37"/>
      <c r="P20" s="33">
        <f t="shared" ref="P20:Y20" si="32">D20/D26</f>
        <v>6.7081498138250239E-3</v>
      </c>
      <c r="Q20" s="34">
        <f t="shared" si="32"/>
        <v>2.0637341202251129E-2</v>
      </c>
      <c r="R20" s="34">
        <f t="shared" si="32"/>
        <v>3.0714652738460357E-2</v>
      </c>
      <c r="S20" s="34">
        <f t="shared" si="32"/>
        <v>0</v>
      </c>
      <c r="T20" s="34">
        <f t="shared" si="32"/>
        <v>0</v>
      </c>
      <c r="U20" s="34">
        <f t="shared" si="32"/>
        <v>0</v>
      </c>
      <c r="V20" s="34">
        <f t="shared" si="32"/>
        <v>0</v>
      </c>
      <c r="W20" s="34">
        <f t="shared" si="32"/>
        <v>0</v>
      </c>
      <c r="X20" s="34">
        <f t="shared" si="32"/>
        <v>0</v>
      </c>
      <c r="Y20" s="35">
        <f t="shared" si="32"/>
        <v>0</v>
      </c>
      <c r="AB20" s="33">
        <v>0</v>
      </c>
      <c r="AC20" s="34">
        <f t="shared" si="16"/>
        <v>2.1509613033717856</v>
      </c>
      <c r="AD20" s="34">
        <f t="shared" si="17"/>
        <v>0.45634391869919844</v>
      </c>
      <c r="AE20" s="34">
        <f t="shared" si="18"/>
        <v>-1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5">
        <v>0</v>
      </c>
      <c r="AL20" s="312" t="s">
        <v>117</v>
      </c>
    </row>
    <row r="21" spans="1:51">
      <c r="A21" s="28"/>
      <c r="B21" s="51"/>
      <c r="C21" s="291" t="s">
        <v>81</v>
      </c>
      <c r="D21" s="38">
        <v>0</v>
      </c>
      <c r="E21" s="38">
        <v>0</v>
      </c>
      <c r="F21" s="38">
        <v>0</v>
      </c>
      <c r="G21" s="38">
        <v>4062735</v>
      </c>
      <c r="H21" s="38">
        <v>3471762</v>
      </c>
      <c r="I21" s="38">
        <v>3308348</v>
      </c>
      <c r="J21" s="38">
        <v>4710116</v>
      </c>
      <c r="K21" s="38">
        <v>3686044</v>
      </c>
      <c r="L21" s="38">
        <v>5178572</v>
      </c>
      <c r="M21" s="100">
        <v>6631419</v>
      </c>
      <c r="N21" s="37"/>
      <c r="P21" s="33">
        <f t="shared" ref="P21:Y21" si="33">D21/D26</f>
        <v>0</v>
      </c>
      <c r="Q21" s="34">
        <f t="shared" si="33"/>
        <v>0</v>
      </c>
      <c r="R21" s="34">
        <f t="shared" si="33"/>
        <v>0</v>
      </c>
      <c r="S21" s="34">
        <f t="shared" si="33"/>
        <v>3.0239259126596019E-2</v>
      </c>
      <c r="T21" s="34">
        <f t="shared" si="33"/>
        <v>2.6773330537364394E-2</v>
      </c>
      <c r="U21" s="34">
        <f t="shared" si="33"/>
        <v>2.7393203288699972E-2</v>
      </c>
      <c r="V21" s="34">
        <f t="shared" si="33"/>
        <v>4.0136329271494825E-2</v>
      </c>
      <c r="W21" s="34">
        <f t="shared" si="33"/>
        <v>3.0559424882136831E-2</v>
      </c>
      <c r="X21" s="34">
        <f t="shared" si="33"/>
        <v>4.5590767623315855E-2</v>
      </c>
      <c r="Y21" s="35">
        <f t="shared" si="33"/>
        <v>6.1993176918535106E-2</v>
      </c>
      <c r="AB21" s="33">
        <v>0</v>
      </c>
      <c r="AC21" s="34">
        <v>0</v>
      </c>
      <c r="AD21" s="34">
        <v>0</v>
      </c>
      <c r="AE21" s="34">
        <v>0</v>
      </c>
      <c r="AF21" s="34">
        <f t="shared" si="19"/>
        <v>-0.14546186251379919</v>
      </c>
      <c r="AG21" s="34">
        <f t="shared" si="20"/>
        <v>-4.7069470775934527E-2</v>
      </c>
      <c r="AH21" s="34">
        <f t="shared" si="21"/>
        <v>0.42370633319106699</v>
      </c>
      <c r="AI21" s="34">
        <f t="shared" si="22"/>
        <v>-0.21741969836836289</v>
      </c>
      <c r="AJ21" s="34">
        <f t="shared" si="23"/>
        <v>0.40491323489356068</v>
      </c>
      <c r="AK21" s="35">
        <f t="shared" si="24"/>
        <v>0.2805497345600293</v>
      </c>
      <c r="AL21" s="312" t="s">
        <v>117</v>
      </c>
    </row>
    <row r="22" spans="1:51">
      <c r="A22" s="28"/>
      <c r="B22" s="51"/>
      <c r="C22" s="290" t="s">
        <v>27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100">
        <v>0</v>
      </c>
      <c r="N22" s="37"/>
      <c r="P22" s="33">
        <f t="shared" ref="P22:Y22" si="34">D22/D26</f>
        <v>0</v>
      </c>
      <c r="Q22" s="34">
        <f t="shared" si="34"/>
        <v>0</v>
      </c>
      <c r="R22" s="34">
        <f t="shared" si="34"/>
        <v>0</v>
      </c>
      <c r="S22" s="34">
        <f t="shared" si="34"/>
        <v>0</v>
      </c>
      <c r="T22" s="34">
        <f t="shared" si="34"/>
        <v>0</v>
      </c>
      <c r="U22" s="34">
        <f t="shared" si="34"/>
        <v>0</v>
      </c>
      <c r="V22" s="34">
        <f t="shared" si="34"/>
        <v>0</v>
      </c>
      <c r="W22" s="34">
        <f t="shared" si="34"/>
        <v>0</v>
      </c>
      <c r="X22" s="34">
        <f t="shared" si="34"/>
        <v>0</v>
      </c>
      <c r="Y22" s="35">
        <f t="shared" si="34"/>
        <v>0</v>
      </c>
      <c r="AB22" s="33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5">
        <v>0</v>
      </c>
      <c r="AL22" s="313"/>
    </row>
    <row r="23" spans="1:51">
      <c r="A23" s="28"/>
      <c r="B23" s="51"/>
      <c r="C23" s="290" t="s">
        <v>82</v>
      </c>
      <c r="D23" s="38">
        <v>36000</v>
      </c>
      <c r="E23" s="38">
        <v>93400</v>
      </c>
      <c r="F23" s="38">
        <v>88100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95400</v>
      </c>
      <c r="M23" s="100">
        <v>87160</v>
      </c>
      <c r="N23" s="37"/>
      <c r="P23" s="33">
        <f t="shared" ref="P23:Y23" si="35">D23/D26</f>
        <v>2.683796684866983E-4</v>
      </c>
      <c r="Q23" s="34">
        <f t="shared" si="35"/>
        <v>6.7983247908694449E-4</v>
      </c>
      <c r="R23" s="34">
        <f t="shared" si="35"/>
        <v>6.5532820435742828E-4</v>
      </c>
      <c r="S23" s="34">
        <f t="shared" si="35"/>
        <v>0</v>
      </c>
      <c r="T23" s="34">
        <f t="shared" si="35"/>
        <v>0</v>
      </c>
      <c r="U23" s="34">
        <f t="shared" si="35"/>
        <v>0</v>
      </c>
      <c r="V23" s="34">
        <f t="shared" si="35"/>
        <v>0</v>
      </c>
      <c r="W23" s="34">
        <f t="shared" si="35"/>
        <v>0</v>
      </c>
      <c r="X23" s="34">
        <f t="shared" si="35"/>
        <v>8.3987617267160372E-4</v>
      </c>
      <c r="Y23" s="35">
        <f t="shared" si="35"/>
        <v>8.1480680080982975E-4</v>
      </c>
      <c r="AB23" s="33">
        <v>0</v>
      </c>
      <c r="AC23" s="34">
        <f t="shared" si="16"/>
        <v>1.5944444444444446</v>
      </c>
      <c r="AD23" s="34">
        <f t="shared" si="17"/>
        <v>-5.6745182012847964E-2</v>
      </c>
      <c r="AE23" s="34">
        <f t="shared" si="18"/>
        <v>-1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5">
        <f t="shared" si="24"/>
        <v>-8.6373165618448641E-2</v>
      </c>
    </row>
    <row r="24" spans="1:51">
      <c r="A24" s="28"/>
      <c r="B24" s="51"/>
      <c r="C24" s="290" t="s">
        <v>93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100">
        <v>0</v>
      </c>
      <c r="N24" s="37"/>
      <c r="P24" s="33">
        <f t="shared" ref="P24:Y24" si="36">D24/D26</f>
        <v>0</v>
      </c>
      <c r="Q24" s="34">
        <f t="shared" si="36"/>
        <v>0</v>
      </c>
      <c r="R24" s="34">
        <f t="shared" si="36"/>
        <v>0</v>
      </c>
      <c r="S24" s="34">
        <f t="shared" si="36"/>
        <v>0</v>
      </c>
      <c r="T24" s="34">
        <f t="shared" si="36"/>
        <v>0</v>
      </c>
      <c r="U24" s="34">
        <f t="shared" si="36"/>
        <v>0</v>
      </c>
      <c r="V24" s="34">
        <f t="shared" si="36"/>
        <v>0</v>
      </c>
      <c r="W24" s="34">
        <f t="shared" si="36"/>
        <v>0</v>
      </c>
      <c r="X24" s="34">
        <f t="shared" si="36"/>
        <v>0</v>
      </c>
      <c r="Y24" s="35">
        <f t="shared" si="36"/>
        <v>0</v>
      </c>
      <c r="AB24" s="33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5">
        <v>0</v>
      </c>
    </row>
    <row r="25" spans="1:51">
      <c r="A25" s="28"/>
      <c r="B25" s="51"/>
      <c r="C25" s="40" t="s">
        <v>95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100">
        <v>0</v>
      </c>
      <c r="N25" s="37"/>
      <c r="P25" s="52">
        <f t="shared" ref="P25:Y25" si="37">D25/D26</f>
        <v>0</v>
      </c>
      <c r="Q25" s="42">
        <f t="shared" si="37"/>
        <v>0</v>
      </c>
      <c r="R25" s="42">
        <f t="shared" si="37"/>
        <v>0</v>
      </c>
      <c r="S25" s="42">
        <f t="shared" si="37"/>
        <v>0</v>
      </c>
      <c r="T25" s="42">
        <f t="shared" si="37"/>
        <v>0</v>
      </c>
      <c r="U25" s="42">
        <f t="shared" si="37"/>
        <v>0</v>
      </c>
      <c r="V25" s="42">
        <f t="shared" si="37"/>
        <v>0</v>
      </c>
      <c r="W25" s="42">
        <f t="shared" si="37"/>
        <v>0</v>
      </c>
      <c r="X25" s="42">
        <f t="shared" si="37"/>
        <v>0</v>
      </c>
      <c r="Y25" s="43">
        <f t="shared" si="37"/>
        <v>0</v>
      </c>
      <c r="AB25" s="33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51">
      <c r="A26" s="28"/>
      <c r="B26" s="53"/>
      <c r="C26" s="54" t="s">
        <v>16</v>
      </c>
      <c r="D26" s="279">
        <f t="shared" ref="D26:M26" si="38">SUM(D15:D25)</f>
        <v>134138328</v>
      </c>
      <c r="E26" s="279">
        <f t="shared" si="38"/>
        <v>137386787</v>
      </c>
      <c r="F26" s="279">
        <f t="shared" si="38"/>
        <v>134436454</v>
      </c>
      <c r="G26" s="279">
        <f t="shared" si="38"/>
        <v>134352994</v>
      </c>
      <c r="H26" s="279">
        <f t="shared" si="38"/>
        <v>129672399</v>
      </c>
      <c r="I26" s="279">
        <f t="shared" si="38"/>
        <v>120772586</v>
      </c>
      <c r="J26" s="279">
        <f t="shared" si="38"/>
        <v>117352934</v>
      </c>
      <c r="K26" s="279">
        <f t="shared" si="38"/>
        <v>120618893</v>
      </c>
      <c r="L26" s="279">
        <f t="shared" si="38"/>
        <v>113588173</v>
      </c>
      <c r="M26" s="270">
        <f t="shared" si="38"/>
        <v>106970143</v>
      </c>
      <c r="N26" s="55"/>
      <c r="P26" s="56">
        <f t="shared" ref="P26:Y26" si="39">SUM(P15:P25)</f>
        <v>1.0000000000000002</v>
      </c>
      <c r="Q26" s="57">
        <f t="shared" si="39"/>
        <v>1</v>
      </c>
      <c r="R26" s="57">
        <f t="shared" si="39"/>
        <v>0.99999999999999989</v>
      </c>
      <c r="S26" s="57">
        <f t="shared" si="39"/>
        <v>0.99999999999999989</v>
      </c>
      <c r="T26" s="57">
        <f t="shared" si="39"/>
        <v>0.99999999999999989</v>
      </c>
      <c r="U26" s="57">
        <f t="shared" si="39"/>
        <v>1</v>
      </c>
      <c r="V26" s="57">
        <f t="shared" si="39"/>
        <v>0.99999999999999989</v>
      </c>
      <c r="W26" s="57">
        <f t="shared" si="39"/>
        <v>1</v>
      </c>
      <c r="X26" s="57">
        <f t="shared" si="39"/>
        <v>0.99999999999999989</v>
      </c>
      <c r="Y26" s="58">
        <f t="shared" si="39"/>
        <v>1</v>
      </c>
      <c r="AB26" s="44">
        <v>0</v>
      </c>
      <c r="AC26" s="45">
        <f t="shared" si="16"/>
        <v>2.4217231930906431E-2</v>
      </c>
      <c r="AD26" s="45">
        <f t="shared" si="17"/>
        <v>-2.1474648795738998E-2</v>
      </c>
      <c r="AE26" s="45">
        <f t="shared" si="18"/>
        <v>-6.2081375636402903E-4</v>
      </c>
      <c r="AF26" s="45">
        <f t="shared" si="19"/>
        <v>-3.483804015562169E-2</v>
      </c>
      <c r="AG26" s="45">
        <f t="shared" si="20"/>
        <v>-6.8633055828634743E-2</v>
      </c>
      <c r="AH26" s="45">
        <f t="shared" si="21"/>
        <v>-2.8314803162366665E-2</v>
      </c>
      <c r="AI26" s="45">
        <f t="shared" si="22"/>
        <v>2.7830228769567873E-2</v>
      </c>
      <c r="AJ26" s="45">
        <f t="shared" si="23"/>
        <v>-5.8288712697769494E-2</v>
      </c>
      <c r="AK26" s="46">
        <f t="shared" si="24"/>
        <v>-5.8263372191046686E-2</v>
      </c>
    </row>
    <row r="27" spans="1:51" ht="15.75" customHeight="1">
      <c r="A27" s="28"/>
      <c r="B27" s="59"/>
      <c r="C27" s="60" t="s">
        <v>54</v>
      </c>
      <c r="D27" s="280">
        <f t="shared" ref="D27:M27" si="40">D26+D13</f>
        <v>233771475</v>
      </c>
      <c r="E27" s="280">
        <f t="shared" si="40"/>
        <v>240447645</v>
      </c>
      <c r="F27" s="280">
        <f t="shared" si="40"/>
        <v>256272916</v>
      </c>
      <c r="G27" s="280">
        <f t="shared" si="40"/>
        <v>269784563</v>
      </c>
      <c r="H27" s="280">
        <f t="shared" si="40"/>
        <v>274292370</v>
      </c>
      <c r="I27" s="280">
        <f t="shared" si="40"/>
        <v>283136909</v>
      </c>
      <c r="J27" s="280">
        <f t="shared" si="40"/>
        <v>276657841</v>
      </c>
      <c r="K27" s="280">
        <f t="shared" si="40"/>
        <v>263534358</v>
      </c>
      <c r="L27" s="280">
        <f t="shared" si="40"/>
        <v>266286682</v>
      </c>
      <c r="M27" s="271">
        <f t="shared" si="40"/>
        <v>263550418</v>
      </c>
      <c r="N27" s="61"/>
      <c r="P27" s="62">
        <v>1</v>
      </c>
      <c r="Q27" s="63">
        <v>1</v>
      </c>
      <c r="R27" s="63">
        <v>1</v>
      </c>
      <c r="S27" s="63">
        <v>1</v>
      </c>
      <c r="T27" s="63">
        <v>1</v>
      </c>
      <c r="U27" s="63">
        <v>1</v>
      </c>
      <c r="V27" s="63">
        <v>1</v>
      </c>
      <c r="W27" s="63">
        <v>1</v>
      </c>
      <c r="X27" s="63">
        <v>1</v>
      </c>
      <c r="Y27" s="64">
        <v>1</v>
      </c>
      <c r="AB27" s="65">
        <v>0</v>
      </c>
      <c r="AC27" s="66">
        <f t="shared" si="16"/>
        <v>2.8558531360594785E-2</v>
      </c>
      <c r="AD27" s="66">
        <f t="shared" si="17"/>
        <v>6.5815870228215376E-2</v>
      </c>
      <c r="AE27" s="66">
        <f t="shared" si="18"/>
        <v>5.2723663549370157E-2</v>
      </c>
      <c r="AF27" s="66">
        <f t="shared" si="19"/>
        <v>1.670891377131908E-2</v>
      </c>
      <c r="AG27" s="66">
        <f t="shared" si="20"/>
        <v>3.2244932660722571E-2</v>
      </c>
      <c r="AH27" s="66">
        <f t="shared" si="21"/>
        <v>-2.288316285885568E-2</v>
      </c>
      <c r="AI27" s="66">
        <f t="shared" si="22"/>
        <v>-4.7435789105286917E-2</v>
      </c>
      <c r="AJ27" s="66">
        <f t="shared" si="23"/>
        <v>1.0443890583709012E-2</v>
      </c>
      <c r="AK27" s="67">
        <f t="shared" si="24"/>
        <v>-1.0275632185014795E-2</v>
      </c>
    </row>
    <row r="28" spans="1:51" ht="21" customHeight="1">
      <c r="A28" s="28"/>
      <c r="B28" s="68" t="s">
        <v>17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1"/>
      <c r="N28" s="37"/>
      <c r="P28" s="28"/>
      <c r="Q28" s="4"/>
      <c r="R28" s="4"/>
      <c r="S28" s="4"/>
      <c r="T28" s="4"/>
      <c r="U28" s="4"/>
      <c r="V28" s="4"/>
      <c r="W28" s="4"/>
      <c r="X28" s="4"/>
      <c r="AB28" s="22"/>
      <c r="AC28" s="29"/>
      <c r="AD28" s="29"/>
      <c r="AE28" s="29"/>
      <c r="AF28" s="29"/>
      <c r="AG28" s="29"/>
      <c r="AH28" s="29"/>
      <c r="AI28" s="29"/>
      <c r="AJ28" s="29"/>
      <c r="AK28" s="31"/>
    </row>
    <row r="29" spans="1:51">
      <c r="A29" s="28"/>
      <c r="B29" s="72" t="s">
        <v>0</v>
      </c>
      <c r="C29" s="73"/>
      <c r="D29" s="263"/>
      <c r="E29" s="38"/>
      <c r="F29" s="38"/>
      <c r="G29" s="38"/>
      <c r="H29" s="38"/>
      <c r="I29" s="38"/>
      <c r="J29" s="38"/>
      <c r="K29" s="38"/>
      <c r="L29" s="38"/>
      <c r="M29" s="100"/>
      <c r="N29" s="37"/>
      <c r="P29" s="28"/>
      <c r="Q29" s="4"/>
      <c r="R29" s="4"/>
      <c r="S29" s="4"/>
      <c r="T29" s="4"/>
      <c r="U29" s="4"/>
      <c r="V29" s="4"/>
      <c r="W29" s="4"/>
      <c r="X29" s="4"/>
      <c r="AB29" s="28"/>
      <c r="AC29" s="4"/>
      <c r="AD29" s="4"/>
      <c r="AE29" s="4"/>
      <c r="AF29" s="4"/>
      <c r="AG29" s="4"/>
      <c r="AH29" s="4"/>
      <c r="AI29" s="4"/>
      <c r="AJ29" s="4"/>
    </row>
    <row r="30" spans="1:51" ht="13.5" customHeight="1">
      <c r="A30" s="28"/>
      <c r="B30" s="36"/>
      <c r="C30" s="74" t="s">
        <v>102</v>
      </c>
      <c r="D30" s="38">
        <v>4290539</v>
      </c>
      <c r="E30" s="38">
        <v>3703319</v>
      </c>
      <c r="F30" s="38">
        <v>2921227</v>
      </c>
      <c r="G30" s="38">
        <v>9008713</v>
      </c>
      <c r="H30" s="38">
        <v>10427315</v>
      </c>
      <c r="I30" s="38">
        <v>10982227</v>
      </c>
      <c r="J30" s="38">
        <v>10092515</v>
      </c>
      <c r="K30" s="38">
        <v>7938413</v>
      </c>
      <c r="L30" s="38">
        <v>9542967</v>
      </c>
      <c r="M30" s="100">
        <v>9085578</v>
      </c>
      <c r="N30" s="37"/>
      <c r="P30" s="33">
        <f t="shared" ref="P30:Y30" si="41">D30/D37</f>
        <v>0.53031539790535664</v>
      </c>
      <c r="Q30" s="34">
        <f t="shared" si="41"/>
        <v>0.48652662002824582</v>
      </c>
      <c r="R30" s="34">
        <f t="shared" si="41"/>
        <v>0.33016810252070145</v>
      </c>
      <c r="S30" s="34">
        <f t="shared" si="41"/>
        <v>0.9114137135661915</v>
      </c>
      <c r="T30" s="34">
        <f t="shared" si="41"/>
        <v>0.90459614129873245</v>
      </c>
      <c r="U30" s="34">
        <f t="shared" si="41"/>
        <v>0.91690233012944566</v>
      </c>
      <c r="V30" s="34">
        <f t="shared" si="41"/>
        <v>0.98761908657528952</v>
      </c>
      <c r="W30" s="34">
        <f t="shared" si="41"/>
        <v>0.99188552902057592</v>
      </c>
      <c r="X30" s="34">
        <f t="shared" si="41"/>
        <v>0.98203941158110741</v>
      </c>
      <c r="Y30" s="35">
        <f t="shared" si="41"/>
        <v>0.96634452622721934</v>
      </c>
      <c r="AB30" s="33">
        <v>0</v>
      </c>
      <c r="AC30" s="34">
        <f t="shared" ref="AC30:AK37" si="42">(E30-D30)/D30</f>
        <v>-0.13686392315744011</v>
      </c>
      <c r="AD30" s="34">
        <f t="shared" si="42"/>
        <v>-0.21118677597042004</v>
      </c>
      <c r="AE30" s="34">
        <f t="shared" si="42"/>
        <v>2.0838798217324435</v>
      </c>
      <c r="AF30" s="34">
        <f t="shared" si="42"/>
        <v>0.15746999599165828</v>
      </c>
      <c r="AG30" s="34">
        <f t="shared" si="42"/>
        <v>5.3217151299255847E-2</v>
      </c>
      <c r="AH30" s="34">
        <f t="shared" si="42"/>
        <v>-8.1013805305608783E-2</v>
      </c>
      <c r="AI30" s="34">
        <f t="shared" si="42"/>
        <v>-0.2134356005415895</v>
      </c>
      <c r="AJ30" s="34">
        <f t="shared" si="42"/>
        <v>0.20212528625053899</v>
      </c>
      <c r="AK30" s="35">
        <f t="shared" si="42"/>
        <v>-4.7929433267452352E-2</v>
      </c>
    </row>
    <row r="31" spans="1:51" ht="13.5" customHeight="1">
      <c r="A31" s="28"/>
      <c r="B31" s="36"/>
      <c r="C31" s="75" t="s">
        <v>85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100">
        <v>0</v>
      </c>
      <c r="N31" s="37"/>
      <c r="P31" s="33">
        <f t="shared" ref="P31:Y31" si="43">D31/D37</f>
        <v>0</v>
      </c>
      <c r="Q31" s="34">
        <f t="shared" si="43"/>
        <v>0</v>
      </c>
      <c r="R31" s="34">
        <f t="shared" si="43"/>
        <v>0</v>
      </c>
      <c r="S31" s="34">
        <f t="shared" si="43"/>
        <v>0</v>
      </c>
      <c r="T31" s="34">
        <f t="shared" si="43"/>
        <v>0</v>
      </c>
      <c r="U31" s="34">
        <f t="shared" si="43"/>
        <v>0</v>
      </c>
      <c r="V31" s="34">
        <f t="shared" si="43"/>
        <v>0</v>
      </c>
      <c r="W31" s="34">
        <f t="shared" si="43"/>
        <v>0</v>
      </c>
      <c r="X31" s="34">
        <f t="shared" si="43"/>
        <v>0</v>
      </c>
      <c r="Y31" s="35">
        <f t="shared" si="43"/>
        <v>0</v>
      </c>
      <c r="AB31" s="33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5">
        <v>0</v>
      </c>
    </row>
    <row r="32" spans="1:51" ht="13.5" customHeight="1">
      <c r="A32" s="28"/>
      <c r="B32" s="36"/>
      <c r="C32" s="75" t="s">
        <v>57</v>
      </c>
      <c r="D32" s="38">
        <v>0</v>
      </c>
      <c r="E32" s="38">
        <v>0</v>
      </c>
      <c r="F32" s="38">
        <v>0</v>
      </c>
      <c r="G32" s="38">
        <v>875616</v>
      </c>
      <c r="H32" s="38">
        <v>1099724</v>
      </c>
      <c r="I32" s="38">
        <v>995305</v>
      </c>
      <c r="J32" s="38">
        <v>126521</v>
      </c>
      <c r="K32" s="38">
        <v>64943</v>
      </c>
      <c r="L32" s="38">
        <v>174532</v>
      </c>
      <c r="M32" s="100">
        <v>316429</v>
      </c>
      <c r="N32" s="37"/>
      <c r="P32" s="33">
        <f t="shared" ref="P32:Y32" si="44">D32/D37</f>
        <v>0</v>
      </c>
      <c r="Q32" s="34">
        <f t="shared" si="44"/>
        <v>0</v>
      </c>
      <c r="R32" s="34">
        <f t="shared" si="44"/>
        <v>0</v>
      </c>
      <c r="S32" s="34">
        <f t="shared" si="44"/>
        <v>8.8586286433808503E-2</v>
      </c>
      <c r="T32" s="34">
        <f t="shared" si="44"/>
        <v>9.540385870126751E-2</v>
      </c>
      <c r="U32" s="34">
        <f t="shared" si="44"/>
        <v>8.3097669870554294E-2</v>
      </c>
      <c r="V32" s="34">
        <f t="shared" si="44"/>
        <v>1.238091342471051E-2</v>
      </c>
      <c r="W32" s="34">
        <f t="shared" si="44"/>
        <v>8.1144709794241324E-3</v>
      </c>
      <c r="X32" s="34">
        <f t="shared" si="44"/>
        <v>1.7960588418892556E-2</v>
      </c>
      <c r="Y32" s="35">
        <f t="shared" si="44"/>
        <v>3.3655473772780643E-2</v>
      </c>
      <c r="AB32" s="33">
        <v>0</v>
      </c>
      <c r="AC32" s="34">
        <v>0</v>
      </c>
      <c r="AD32" s="34">
        <v>0</v>
      </c>
      <c r="AE32" s="34">
        <v>0</v>
      </c>
      <c r="AF32" s="34">
        <f t="shared" si="42"/>
        <v>0.25594324452728134</v>
      </c>
      <c r="AG32" s="34">
        <f t="shared" si="42"/>
        <v>-9.4950187501591302E-2</v>
      </c>
      <c r="AH32" s="34">
        <f t="shared" si="42"/>
        <v>-0.87288218184375643</v>
      </c>
      <c r="AI32" s="34">
        <f t="shared" si="42"/>
        <v>-0.48670181234735738</v>
      </c>
      <c r="AJ32" s="34">
        <f t="shared" si="42"/>
        <v>1.6874643918513157</v>
      </c>
      <c r="AK32" s="35">
        <f t="shared" si="42"/>
        <v>0.8130142323470767</v>
      </c>
    </row>
    <row r="33" spans="1:37" ht="13.5" customHeight="1">
      <c r="A33" s="28"/>
      <c r="B33" s="36"/>
      <c r="C33" s="75" t="s">
        <v>106</v>
      </c>
      <c r="D33" s="38">
        <v>3538628</v>
      </c>
      <c r="E33" s="38">
        <v>3594711</v>
      </c>
      <c r="F33" s="38">
        <v>4198419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100">
        <v>0</v>
      </c>
      <c r="N33" s="37"/>
      <c r="P33" s="33">
        <f t="shared" ref="P33:Y33" si="45">D33/D37</f>
        <v>0.43737836105417904</v>
      </c>
      <c r="Q33" s="34">
        <f t="shared" si="45"/>
        <v>0.47225815351266137</v>
      </c>
      <c r="R33" s="34">
        <f t="shared" si="45"/>
        <v>0.47452116347577944</v>
      </c>
      <c r="S33" s="34">
        <f t="shared" si="45"/>
        <v>0</v>
      </c>
      <c r="T33" s="34">
        <f t="shared" si="45"/>
        <v>0</v>
      </c>
      <c r="U33" s="34">
        <f t="shared" si="45"/>
        <v>0</v>
      </c>
      <c r="V33" s="34">
        <f t="shared" si="45"/>
        <v>0</v>
      </c>
      <c r="W33" s="34">
        <f t="shared" si="45"/>
        <v>0</v>
      </c>
      <c r="X33" s="34">
        <f t="shared" si="45"/>
        <v>0</v>
      </c>
      <c r="Y33" s="35">
        <f t="shared" si="45"/>
        <v>0</v>
      </c>
      <c r="AB33" s="33">
        <v>0</v>
      </c>
      <c r="AC33" s="34">
        <f t="shared" si="42"/>
        <v>1.5848797895681603E-2</v>
      </c>
      <c r="AD33" s="34">
        <f t="shared" si="42"/>
        <v>0.16794340351700041</v>
      </c>
      <c r="AE33" s="34">
        <f t="shared" si="42"/>
        <v>-1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5">
        <v>0</v>
      </c>
    </row>
    <row r="34" spans="1:37" ht="13.5" customHeight="1">
      <c r="A34" s="28"/>
      <c r="B34" s="36"/>
      <c r="C34" s="75" t="s">
        <v>86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100">
        <v>0</v>
      </c>
      <c r="N34" s="37"/>
      <c r="P34" s="33">
        <f t="shared" ref="P34:Y34" si="46">D34/D37</f>
        <v>0</v>
      </c>
      <c r="Q34" s="34">
        <f t="shared" si="46"/>
        <v>0</v>
      </c>
      <c r="R34" s="34">
        <f t="shared" si="46"/>
        <v>0</v>
      </c>
      <c r="S34" s="34">
        <f t="shared" si="46"/>
        <v>0</v>
      </c>
      <c r="T34" s="34">
        <f t="shared" si="46"/>
        <v>0</v>
      </c>
      <c r="U34" s="34">
        <f t="shared" si="46"/>
        <v>0</v>
      </c>
      <c r="V34" s="34">
        <f t="shared" si="46"/>
        <v>0</v>
      </c>
      <c r="W34" s="34">
        <f t="shared" si="46"/>
        <v>0</v>
      </c>
      <c r="X34" s="34">
        <f t="shared" si="46"/>
        <v>0</v>
      </c>
      <c r="Y34" s="35">
        <f t="shared" si="46"/>
        <v>0</v>
      </c>
      <c r="AB34" s="33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5">
        <v>0</v>
      </c>
    </row>
    <row r="35" spans="1:37" ht="13.5" customHeight="1">
      <c r="A35" s="28"/>
      <c r="B35" s="36"/>
      <c r="C35" s="75" t="s">
        <v>94</v>
      </c>
      <c r="D35" s="38">
        <v>194632</v>
      </c>
      <c r="E35" s="38">
        <v>262047</v>
      </c>
      <c r="F35" s="38">
        <v>1643450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100">
        <v>0</v>
      </c>
      <c r="N35" s="37"/>
      <c r="P35" s="33">
        <f t="shared" ref="P35:Y35" si="47">D35/D37</f>
        <v>2.405673192228654E-2</v>
      </c>
      <c r="Q35" s="34">
        <f t="shared" si="47"/>
        <v>3.4426643019016649E-2</v>
      </c>
      <c r="R35" s="34">
        <f t="shared" si="47"/>
        <v>0.18574892265737883</v>
      </c>
      <c r="S35" s="34">
        <f t="shared" si="47"/>
        <v>0</v>
      </c>
      <c r="T35" s="34">
        <f t="shared" si="47"/>
        <v>0</v>
      </c>
      <c r="U35" s="34">
        <f t="shared" si="47"/>
        <v>0</v>
      </c>
      <c r="V35" s="34">
        <f t="shared" si="47"/>
        <v>0</v>
      </c>
      <c r="W35" s="34">
        <f t="shared" si="47"/>
        <v>0</v>
      </c>
      <c r="X35" s="34">
        <f t="shared" si="47"/>
        <v>0</v>
      </c>
      <c r="Y35" s="35">
        <f t="shared" si="47"/>
        <v>0</v>
      </c>
      <c r="AB35" s="33">
        <v>0</v>
      </c>
      <c r="AC35" s="34">
        <f t="shared" si="42"/>
        <v>0.346371614123063</v>
      </c>
      <c r="AD35" s="34">
        <f t="shared" si="42"/>
        <v>5.2715848683633091</v>
      </c>
      <c r="AE35" s="34">
        <f t="shared" si="42"/>
        <v>-1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5">
        <v>0</v>
      </c>
    </row>
    <row r="36" spans="1:37" ht="13.5" customHeight="1">
      <c r="A36" s="28"/>
      <c r="B36" s="36"/>
      <c r="C36" s="75" t="s">
        <v>107</v>
      </c>
      <c r="D36" s="38">
        <v>66743</v>
      </c>
      <c r="E36" s="38">
        <v>51673</v>
      </c>
      <c r="F36" s="38">
        <v>84600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100">
        <v>0</v>
      </c>
      <c r="N36" s="37"/>
      <c r="P36" s="33">
        <f t="shared" ref="P36:Y36" si="48">D36/D37</f>
        <v>8.249509118177744E-3</v>
      </c>
      <c r="Q36" s="34">
        <f t="shared" si="48"/>
        <v>6.7885834400761976E-3</v>
      </c>
      <c r="R36" s="34">
        <f t="shared" si="48"/>
        <v>9.561811346140283E-3</v>
      </c>
      <c r="S36" s="34">
        <f t="shared" si="48"/>
        <v>0</v>
      </c>
      <c r="T36" s="34">
        <f t="shared" si="48"/>
        <v>0</v>
      </c>
      <c r="U36" s="34">
        <f t="shared" si="48"/>
        <v>0</v>
      </c>
      <c r="V36" s="34">
        <f t="shared" si="48"/>
        <v>0</v>
      </c>
      <c r="W36" s="34">
        <f t="shared" si="48"/>
        <v>0</v>
      </c>
      <c r="X36" s="34">
        <f t="shared" si="48"/>
        <v>0</v>
      </c>
      <c r="Y36" s="35">
        <f t="shared" si="48"/>
        <v>0</v>
      </c>
      <c r="AB36" s="33">
        <v>0</v>
      </c>
      <c r="AC36" s="34">
        <f t="shared" si="42"/>
        <v>-0.22579146876826034</v>
      </c>
      <c r="AD36" s="34">
        <f t="shared" si="42"/>
        <v>0.63721866351866541</v>
      </c>
      <c r="AE36" s="34">
        <f t="shared" si="42"/>
        <v>-1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5">
        <v>0</v>
      </c>
    </row>
    <row r="37" spans="1:37">
      <c r="A37" s="28"/>
      <c r="B37" s="76"/>
      <c r="C37" s="77" t="s">
        <v>12</v>
      </c>
      <c r="D37" s="278">
        <f>SUM(D30:D36)</f>
        <v>8090542</v>
      </c>
      <c r="E37" s="278">
        <f t="shared" ref="E37:J37" si="49">SUM(E30:E36)</f>
        <v>7611750</v>
      </c>
      <c r="F37" s="278">
        <f t="shared" si="49"/>
        <v>8847696</v>
      </c>
      <c r="G37" s="278">
        <f t="shared" si="49"/>
        <v>9884329</v>
      </c>
      <c r="H37" s="278">
        <f t="shared" si="49"/>
        <v>11527039</v>
      </c>
      <c r="I37" s="278">
        <f t="shared" si="49"/>
        <v>11977532</v>
      </c>
      <c r="J37" s="278">
        <f t="shared" si="49"/>
        <v>10219036</v>
      </c>
      <c r="K37" s="278">
        <f>SUM(K30:K36)</f>
        <v>8003356</v>
      </c>
      <c r="L37" s="278">
        <f>SUM(L30:L36)</f>
        <v>9717499</v>
      </c>
      <c r="M37" s="269">
        <f>SUM(M30:M36)</f>
        <v>9402007</v>
      </c>
      <c r="N37" s="78"/>
      <c r="P37" s="79">
        <f>SUM(P30:P36)</f>
        <v>1</v>
      </c>
      <c r="Q37" s="80">
        <f t="shared" ref="Q37:X37" si="50">SUM(Q28:Q36)</f>
        <v>1</v>
      </c>
      <c r="R37" s="80">
        <f t="shared" si="50"/>
        <v>1</v>
      </c>
      <c r="S37" s="80">
        <f t="shared" si="50"/>
        <v>1</v>
      </c>
      <c r="T37" s="80">
        <f t="shared" si="50"/>
        <v>1</v>
      </c>
      <c r="U37" s="80">
        <f t="shared" si="50"/>
        <v>1</v>
      </c>
      <c r="V37" s="80">
        <f t="shared" si="50"/>
        <v>1</v>
      </c>
      <c r="W37" s="80">
        <f t="shared" si="50"/>
        <v>1</v>
      </c>
      <c r="X37" s="80">
        <f t="shared" si="50"/>
        <v>1</v>
      </c>
      <c r="Y37" s="81">
        <f>SUM(Y28:Y36)</f>
        <v>1</v>
      </c>
      <c r="AB37" s="44">
        <v>0</v>
      </c>
      <c r="AC37" s="45">
        <f t="shared" si="42"/>
        <v>-5.9179224333796181E-2</v>
      </c>
      <c r="AD37" s="45">
        <f t="shared" si="42"/>
        <v>0.16237343580648339</v>
      </c>
      <c r="AE37" s="45">
        <f t="shared" si="42"/>
        <v>0.11716417471848038</v>
      </c>
      <c r="AF37" s="45">
        <f t="shared" si="42"/>
        <v>0.16619337539250262</v>
      </c>
      <c r="AG37" s="45">
        <f t="shared" si="42"/>
        <v>3.9081415444156997E-2</v>
      </c>
      <c r="AH37" s="45">
        <f t="shared" si="42"/>
        <v>-0.14681622224010757</v>
      </c>
      <c r="AI37" s="45">
        <f t="shared" si="42"/>
        <v>-0.2168188858518553</v>
      </c>
      <c r="AJ37" s="45">
        <f t="shared" si="42"/>
        <v>0.21417802731754029</v>
      </c>
      <c r="AK37" s="46">
        <f t="shared" si="42"/>
        <v>-3.246637843749714E-2</v>
      </c>
    </row>
    <row r="38" spans="1:37" ht="13.2" customHeight="1">
      <c r="A38" s="28"/>
      <c r="B38" s="366" t="s">
        <v>18</v>
      </c>
      <c r="C38" s="367"/>
      <c r="D38" s="99"/>
      <c r="E38" s="99"/>
      <c r="F38" s="99"/>
      <c r="G38" s="38"/>
      <c r="H38" s="38"/>
      <c r="I38" s="281"/>
      <c r="J38" s="38"/>
      <c r="K38" s="38"/>
      <c r="L38" s="281"/>
      <c r="M38" s="100"/>
      <c r="N38" s="37"/>
      <c r="P38" s="28"/>
      <c r="Q38" s="4"/>
      <c r="R38" s="4"/>
      <c r="S38" s="4"/>
      <c r="T38" s="4"/>
      <c r="U38" s="4"/>
      <c r="V38" s="4"/>
      <c r="W38" s="4"/>
      <c r="X38" s="4"/>
      <c r="AB38" s="33"/>
      <c r="AC38" s="34"/>
      <c r="AD38" s="34"/>
      <c r="AE38" s="34"/>
      <c r="AF38" s="34"/>
      <c r="AG38" s="34"/>
      <c r="AH38" s="34"/>
      <c r="AI38" s="34"/>
      <c r="AJ38" s="34"/>
      <c r="AK38" s="35"/>
    </row>
    <row r="39" spans="1:37" ht="13.2" customHeight="1">
      <c r="A39" s="28"/>
      <c r="B39" s="51"/>
      <c r="C39" s="83" t="s">
        <v>85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100">
        <v>0</v>
      </c>
      <c r="N39" s="37"/>
      <c r="P39" s="33">
        <f t="shared" ref="P39:Y39" si="51">D39/D46</f>
        <v>0</v>
      </c>
      <c r="Q39" s="34">
        <f t="shared" si="51"/>
        <v>0</v>
      </c>
      <c r="R39" s="34">
        <f t="shared" si="51"/>
        <v>0</v>
      </c>
      <c r="S39" s="34">
        <f t="shared" si="51"/>
        <v>0</v>
      </c>
      <c r="T39" s="34">
        <f t="shared" si="51"/>
        <v>0</v>
      </c>
      <c r="U39" s="34">
        <f t="shared" si="51"/>
        <v>0</v>
      </c>
      <c r="V39" s="34">
        <f t="shared" si="51"/>
        <v>0</v>
      </c>
      <c r="W39" s="34">
        <f t="shared" si="51"/>
        <v>0</v>
      </c>
      <c r="X39" s="34">
        <f t="shared" si="51"/>
        <v>0</v>
      </c>
      <c r="Y39" s="35">
        <f t="shared" si="51"/>
        <v>0</v>
      </c>
      <c r="AB39" s="33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5">
        <v>0</v>
      </c>
    </row>
    <row r="40" spans="1:37" ht="13.2" customHeight="1">
      <c r="A40" s="28"/>
      <c r="B40" s="51"/>
      <c r="C40" s="83" t="s">
        <v>87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100">
        <v>0</v>
      </c>
      <c r="N40" s="37"/>
      <c r="P40" s="33">
        <f t="shared" ref="P40:Y40" si="52">D40/D46</f>
        <v>0</v>
      </c>
      <c r="Q40" s="34">
        <f t="shared" si="52"/>
        <v>0</v>
      </c>
      <c r="R40" s="34">
        <f t="shared" si="52"/>
        <v>0</v>
      </c>
      <c r="S40" s="34">
        <f t="shared" si="52"/>
        <v>0</v>
      </c>
      <c r="T40" s="34">
        <f t="shared" si="52"/>
        <v>0</v>
      </c>
      <c r="U40" s="34">
        <f t="shared" si="52"/>
        <v>0</v>
      </c>
      <c r="V40" s="34">
        <f t="shared" si="52"/>
        <v>0</v>
      </c>
      <c r="W40" s="34">
        <f t="shared" si="52"/>
        <v>0</v>
      </c>
      <c r="X40" s="34">
        <f t="shared" si="52"/>
        <v>0</v>
      </c>
      <c r="Y40" s="35">
        <f t="shared" si="52"/>
        <v>0</v>
      </c>
      <c r="AB40" s="33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5">
        <v>0</v>
      </c>
    </row>
    <row r="41" spans="1:37" ht="13.2" customHeight="1">
      <c r="A41" s="28"/>
      <c r="B41" s="51"/>
      <c r="C41" s="83" t="s">
        <v>19</v>
      </c>
      <c r="D41" s="38">
        <v>15894465</v>
      </c>
      <c r="E41" s="38">
        <v>16290795</v>
      </c>
      <c r="F41" s="38">
        <v>15709259</v>
      </c>
      <c r="G41" s="38">
        <v>14588031</v>
      </c>
      <c r="H41" s="38">
        <v>12836698</v>
      </c>
      <c r="I41" s="38">
        <v>11894074</v>
      </c>
      <c r="J41" s="38">
        <v>11092079</v>
      </c>
      <c r="K41" s="38">
        <v>9525243</v>
      </c>
      <c r="L41" s="38">
        <v>8954111</v>
      </c>
      <c r="M41" s="100">
        <v>8082556</v>
      </c>
      <c r="N41" s="37"/>
      <c r="P41" s="33">
        <f t="shared" ref="P41:Y41" si="53">D41/D46</f>
        <v>0.92395536194953409</v>
      </c>
      <c r="Q41" s="34">
        <f t="shared" si="53"/>
        <v>0.92025173559819828</v>
      </c>
      <c r="R41" s="34">
        <f t="shared" si="53"/>
        <v>0.91107991551089573</v>
      </c>
      <c r="S41" s="34">
        <f t="shared" si="53"/>
        <v>0.89906339955067882</v>
      </c>
      <c r="T41" s="34">
        <f t="shared" si="53"/>
        <v>0.89560440940486985</v>
      </c>
      <c r="U41" s="34">
        <f t="shared" si="53"/>
        <v>0.87464176053834186</v>
      </c>
      <c r="V41" s="34">
        <f t="shared" si="53"/>
        <v>0.84104932970923418</v>
      </c>
      <c r="W41" s="34">
        <f t="shared" si="53"/>
        <v>0.79942082284950788</v>
      </c>
      <c r="X41" s="34">
        <f t="shared" si="53"/>
        <v>0.77672536679520265</v>
      </c>
      <c r="Y41" s="35">
        <f t="shared" si="53"/>
        <v>0.74403743165857572</v>
      </c>
      <c r="AB41" s="33">
        <v>0</v>
      </c>
      <c r="AC41" s="34">
        <f t="shared" ref="AC41:AC47" si="54">(E41-D41)/D41</f>
        <v>2.4935095330355567E-2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5">
        <v>0</v>
      </c>
    </row>
    <row r="42" spans="1:37" ht="13.2" customHeight="1">
      <c r="A42" s="28"/>
      <c r="B42" s="51"/>
      <c r="C42" s="83" t="s">
        <v>84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100">
        <v>0</v>
      </c>
      <c r="N42" s="37"/>
      <c r="P42" s="33">
        <f t="shared" ref="P42:Y42" si="55">D42/D46</f>
        <v>0</v>
      </c>
      <c r="Q42" s="34">
        <f t="shared" si="55"/>
        <v>0</v>
      </c>
      <c r="R42" s="34">
        <f t="shared" si="55"/>
        <v>0</v>
      </c>
      <c r="S42" s="34">
        <f t="shared" si="55"/>
        <v>0</v>
      </c>
      <c r="T42" s="34">
        <f t="shared" si="55"/>
        <v>0</v>
      </c>
      <c r="U42" s="34">
        <f t="shared" si="55"/>
        <v>0</v>
      </c>
      <c r="V42" s="34">
        <f t="shared" si="55"/>
        <v>0</v>
      </c>
      <c r="W42" s="34">
        <f t="shared" si="55"/>
        <v>0</v>
      </c>
      <c r="X42" s="34">
        <f t="shared" si="55"/>
        <v>0</v>
      </c>
      <c r="Y42" s="35">
        <f t="shared" si="55"/>
        <v>0</v>
      </c>
      <c r="AB42" s="33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5">
        <v>0</v>
      </c>
    </row>
    <row r="43" spans="1:37" ht="13.2" customHeight="1">
      <c r="A43" s="28"/>
      <c r="B43" s="51"/>
      <c r="C43" s="75" t="s">
        <v>86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100">
        <v>0</v>
      </c>
      <c r="N43" s="37"/>
      <c r="P43" s="33">
        <f t="shared" ref="P43:Y43" si="56">D43/D46</f>
        <v>0</v>
      </c>
      <c r="Q43" s="34">
        <f t="shared" si="56"/>
        <v>0</v>
      </c>
      <c r="R43" s="34">
        <f t="shared" si="56"/>
        <v>0</v>
      </c>
      <c r="S43" s="34">
        <f t="shared" si="56"/>
        <v>0</v>
      </c>
      <c r="T43" s="34">
        <f t="shared" si="56"/>
        <v>0</v>
      </c>
      <c r="U43" s="34">
        <f t="shared" si="56"/>
        <v>0</v>
      </c>
      <c r="V43" s="34">
        <f t="shared" si="56"/>
        <v>0</v>
      </c>
      <c r="W43" s="34">
        <f t="shared" si="56"/>
        <v>0</v>
      </c>
      <c r="X43" s="34">
        <f t="shared" si="56"/>
        <v>0</v>
      </c>
      <c r="Y43" s="35">
        <f t="shared" si="56"/>
        <v>0</v>
      </c>
      <c r="AB43" s="33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5">
        <v>0</v>
      </c>
    </row>
    <row r="44" spans="1:37" ht="13.2" customHeight="1">
      <c r="A44" s="28"/>
      <c r="B44" s="51"/>
      <c r="C44" s="83" t="s">
        <v>103</v>
      </c>
      <c r="D44" s="38">
        <v>1308168</v>
      </c>
      <c r="E44" s="38">
        <v>1411747</v>
      </c>
      <c r="F44" s="38">
        <v>1533201</v>
      </c>
      <c r="G44" s="38">
        <v>1637778</v>
      </c>
      <c r="H44" s="38">
        <v>1496302</v>
      </c>
      <c r="I44" s="38">
        <v>1704721</v>
      </c>
      <c r="J44" s="38">
        <v>2096302</v>
      </c>
      <c r="K44" s="38">
        <v>2389937</v>
      </c>
      <c r="L44" s="38">
        <v>2573916</v>
      </c>
      <c r="M44" s="100">
        <v>2780548</v>
      </c>
      <c r="N44" s="37"/>
      <c r="P44" s="33">
        <f t="shared" ref="P44:Y44" si="57">D44/D46</f>
        <v>7.6044638050465879E-2</v>
      </c>
      <c r="Q44" s="34">
        <f t="shared" si="57"/>
        <v>7.974826440180173E-2</v>
      </c>
      <c r="R44" s="34">
        <f t="shared" si="57"/>
        <v>8.8920084489104226E-2</v>
      </c>
      <c r="S44" s="34">
        <f t="shared" si="57"/>
        <v>0.10093660044932121</v>
      </c>
      <c r="T44" s="34">
        <f t="shared" si="57"/>
        <v>0.10439559059513012</v>
      </c>
      <c r="U44" s="34">
        <f t="shared" si="57"/>
        <v>0.12535823946165819</v>
      </c>
      <c r="V44" s="34">
        <f t="shared" si="57"/>
        <v>0.15895067029076579</v>
      </c>
      <c r="W44" s="34">
        <f t="shared" si="57"/>
        <v>0.20057917715049206</v>
      </c>
      <c r="X44" s="34">
        <f t="shared" si="57"/>
        <v>0.22327463320479732</v>
      </c>
      <c r="Y44" s="35">
        <f t="shared" si="57"/>
        <v>0.25596256834142433</v>
      </c>
      <c r="AB44" s="33">
        <v>0</v>
      </c>
      <c r="AC44" s="34">
        <f t="shared" si="54"/>
        <v>7.9178668183291445E-2</v>
      </c>
      <c r="AD44" s="34">
        <f t="shared" ref="AD44:AK47" si="58">(F44-E44)/E44</f>
        <v>8.6030995638736965E-2</v>
      </c>
      <c r="AE44" s="34">
        <f t="shared" si="58"/>
        <v>6.8208277975294829E-2</v>
      </c>
      <c r="AF44" s="34">
        <f t="shared" si="58"/>
        <v>-8.6382891942619819E-2</v>
      </c>
      <c r="AG44" s="34">
        <f t="shared" si="58"/>
        <v>0.13928939478795055</v>
      </c>
      <c r="AH44" s="34">
        <f t="shared" si="58"/>
        <v>0.22970386356477102</v>
      </c>
      <c r="AI44" s="34">
        <f t="shared" si="58"/>
        <v>0.14007285209860029</v>
      </c>
      <c r="AJ44" s="34">
        <f t="shared" si="58"/>
        <v>7.6980690285978245E-2</v>
      </c>
      <c r="AK44" s="35">
        <f t="shared" si="58"/>
        <v>8.0279232111692841E-2</v>
      </c>
    </row>
    <row r="45" spans="1:37" ht="13.2" customHeight="1">
      <c r="A45" s="28"/>
      <c r="B45" s="51"/>
      <c r="C45" s="75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100">
        <v>0</v>
      </c>
      <c r="N45" s="37"/>
      <c r="P45" s="52">
        <f t="shared" ref="P45:Y45" si="59">D45/D46</f>
        <v>0</v>
      </c>
      <c r="Q45" s="42">
        <f t="shared" si="59"/>
        <v>0</v>
      </c>
      <c r="R45" s="42">
        <f t="shared" si="59"/>
        <v>0</v>
      </c>
      <c r="S45" s="42">
        <f t="shared" si="59"/>
        <v>0</v>
      </c>
      <c r="T45" s="42">
        <f t="shared" si="59"/>
        <v>0</v>
      </c>
      <c r="U45" s="42">
        <f t="shared" si="59"/>
        <v>0</v>
      </c>
      <c r="V45" s="42">
        <f t="shared" si="59"/>
        <v>0</v>
      </c>
      <c r="W45" s="42">
        <f t="shared" si="59"/>
        <v>0</v>
      </c>
      <c r="X45" s="42">
        <f t="shared" si="59"/>
        <v>0</v>
      </c>
      <c r="Y45" s="43">
        <f t="shared" si="59"/>
        <v>0</v>
      </c>
      <c r="AB45" s="5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>
      <c r="A46" s="28"/>
      <c r="B46" s="84"/>
      <c r="C46" s="85" t="s">
        <v>20</v>
      </c>
      <c r="D46" s="279">
        <f t="shared" ref="D46:J46" si="60">SUM(D38:D45)</f>
        <v>17202633</v>
      </c>
      <c r="E46" s="279">
        <f t="shared" si="60"/>
        <v>17702542</v>
      </c>
      <c r="F46" s="279">
        <f t="shared" si="60"/>
        <v>17242460</v>
      </c>
      <c r="G46" s="279">
        <f t="shared" si="60"/>
        <v>16225809</v>
      </c>
      <c r="H46" s="279">
        <f t="shared" si="60"/>
        <v>14333000</v>
      </c>
      <c r="I46" s="279">
        <f t="shared" si="60"/>
        <v>13598795</v>
      </c>
      <c r="J46" s="289">
        <f t="shared" si="60"/>
        <v>13188381</v>
      </c>
      <c r="K46" s="279">
        <f>SUM(K38:K45)</f>
        <v>11915180</v>
      </c>
      <c r="L46" s="279">
        <f>SUM(L38:L45)</f>
        <v>11528027</v>
      </c>
      <c r="M46" s="272">
        <f>SUM(M38:M45)</f>
        <v>10863104</v>
      </c>
      <c r="N46" s="55"/>
      <c r="P46" s="86">
        <f>SUM(P39:P45)</f>
        <v>1</v>
      </c>
      <c r="Q46" s="87">
        <f t="shared" ref="Q46:X46" si="61">SUM(Q39:Q45)</f>
        <v>1</v>
      </c>
      <c r="R46" s="87">
        <f t="shared" si="61"/>
        <v>1</v>
      </c>
      <c r="S46" s="87">
        <f t="shared" si="61"/>
        <v>1</v>
      </c>
      <c r="T46" s="87">
        <f t="shared" si="61"/>
        <v>1</v>
      </c>
      <c r="U46" s="87">
        <f t="shared" si="61"/>
        <v>1</v>
      </c>
      <c r="V46" s="87">
        <f t="shared" si="61"/>
        <v>1</v>
      </c>
      <c r="W46" s="87">
        <f t="shared" si="61"/>
        <v>1</v>
      </c>
      <c r="X46" s="87">
        <f t="shared" si="61"/>
        <v>1</v>
      </c>
      <c r="Y46" s="88">
        <f>SUM(Y39:Y45)</f>
        <v>1</v>
      </c>
      <c r="AB46" s="89">
        <v>0</v>
      </c>
      <c r="AC46" s="80">
        <f t="shared" si="54"/>
        <v>2.9060028194521154E-2</v>
      </c>
      <c r="AD46" s="80">
        <f t="shared" si="58"/>
        <v>-2.5989600815521298E-2</v>
      </c>
      <c r="AE46" s="80">
        <f t="shared" si="58"/>
        <v>-5.8962062257937674E-2</v>
      </c>
      <c r="AF46" s="80">
        <f t="shared" si="58"/>
        <v>-0.11665421428293653</v>
      </c>
      <c r="AG46" s="80">
        <f t="shared" si="58"/>
        <v>-5.1224795925486642E-2</v>
      </c>
      <c r="AH46" s="80">
        <f t="shared" si="58"/>
        <v>-3.0180174052186242E-2</v>
      </c>
      <c r="AI46" s="80">
        <f t="shared" si="58"/>
        <v>-9.6539597999178217E-2</v>
      </c>
      <c r="AJ46" s="80">
        <f t="shared" si="58"/>
        <v>-3.2492417235828581E-2</v>
      </c>
      <c r="AK46" s="81">
        <f t="shared" si="58"/>
        <v>-5.7678820495475937E-2</v>
      </c>
    </row>
    <row r="47" spans="1:37" ht="16.5" customHeight="1">
      <c r="A47" s="28"/>
      <c r="B47" s="90"/>
      <c r="C47" s="60" t="s">
        <v>55</v>
      </c>
      <c r="D47" s="282">
        <f>SUM(D46)+D37</f>
        <v>25293175</v>
      </c>
      <c r="E47" s="282">
        <f t="shared" ref="E47:J47" si="62">SUM(E46)+E37</f>
        <v>25314292</v>
      </c>
      <c r="F47" s="282">
        <f t="shared" si="62"/>
        <v>26090156</v>
      </c>
      <c r="G47" s="282">
        <f t="shared" si="62"/>
        <v>26110138</v>
      </c>
      <c r="H47" s="282">
        <f t="shared" si="62"/>
        <v>25860039</v>
      </c>
      <c r="I47" s="282">
        <f t="shared" si="62"/>
        <v>25576327</v>
      </c>
      <c r="J47" s="282">
        <f t="shared" si="62"/>
        <v>23407417</v>
      </c>
      <c r="K47" s="282">
        <f>SUM(K46)+K37</f>
        <v>19918536</v>
      </c>
      <c r="L47" s="282">
        <f>SUM(L46)+L37</f>
        <v>21245526</v>
      </c>
      <c r="M47" s="273">
        <f>SUM(M46)+M37</f>
        <v>20265111</v>
      </c>
      <c r="N47" s="91"/>
      <c r="P47" s="92">
        <v>1</v>
      </c>
      <c r="Q47" s="93">
        <v>1</v>
      </c>
      <c r="R47" s="93">
        <v>1</v>
      </c>
      <c r="S47" s="93">
        <v>1</v>
      </c>
      <c r="T47" s="93">
        <v>1</v>
      </c>
      <c r="U47" s="93">
        <v>1</v>
      </c>
      <c r="V47" s="93">
        <v>1</v>
      </c>
      <c r="W47" s="93">
        <v>1</v>
      </c>
      <c r="X47" s="93">
        <v>1</v>
      </c>
      <c r="Y47" s="94">
        <v>1</v>
      </c>
      <c r="AB47" s="95">
        <v>0</v>
      </c>
      <c r="AC47" s="96">
        <f t="shared" si="54"/>
        <v>8.3488925372160667E-4</v>
      </c>
      <c r="AD47" s="96">
        <f t="shared" si="58"/>
        <v>3.0649247468584152E-2</v>
      </c>
      <c r="AE47" s="96">
        <f t="shared" si="58"/>
        <v>7.6588273370232053E-4</v>
      </c>
      <c r="AF47" s="96">
        <f t="shared" si="58"/>
        <v>-9.5786165511649157E-3</v>
      </c>
      <c r="AG47" s="96">
        <f t="shared" si="58"/>
        <v>-1.0971058473655048E-2</v>
      </c>
      <c r="AH47" s="96">
        <f t="shared" si="58"/>
        <v>-8.4801465042263491E-2</v>
      </c>
      <c r="AI47" s="96">
        <f t="shared" si="58"/>
        <v>-0.14905023480378035</v>
      </c>
      <c r="AJ47" s="96">
        <f t="shared" si="58"/>
        <v>6.6620860087307623E-2</v>
      </c>
      <c r="AK47" s="97">
        <f t="shared" si="58"/>
        <v>-4.6146892291581768E-2</v>
      </c>
    </row>
    <row r="48" spans="1:37">
      <c r="A48" s="28"/>
      <c r="B48" s="98" t="s">
        <v>59</v>
      </c>
      <c r="C48" s="74"/>
      <c r="D48" s="99"/>
      <c r="E48" s="99"/>
      <c r="F48" s="99"/>
      <c r="G48" s="38"/>
      <c r="H48" s="38"/>
      <c r="I48" s="38"/>
      <c r="J48" s="37"/>
      <c r="K48" s="38"/>
      <c r="L48" s="38"/>
      <c r="M48" s="100"/>
      <c r="N48" s="37"/>
      <c r="P48" s="28"/>
      <c r="Q48" s="4"/>
      <c r="R48" s="4"/>
      <c r="S48" s="4"/>
      <c r="T48" s="4"/>
      <c r="U48" s="4"/>
      <c r="V48" s="4"/>
      <c r="W48" s="4"/>
      <c r="X48" s="4"/>
      <c r="AB48" s="33"/>
      <c r="AC48" s="34"/>
      <c r="AD48" s="34"/>
      <c r="AE48" s="34"/>
      <c r="AF48" s="34"/>
      <c r="AG48" s="34"/>
      <c r="AH48" s="34"/>
      <c r="AI48" s="34"/>
      <c r="AJ48" s="34"/>
      <c r="AK48" s="35"/>
    </row>
    <row r="49" spans="1:37">
      <c r="A49" s="28"/>
      <c r="B49" s="36"/>
      <c r="C49" s="101" t="s">
        <v>21</v>
      </c>
      <c r="D49" s="38">
        <v>80000000</v>
      </c>
      <c r="E49" s="38">
        <v>80000000</v>
      </c>
      <c r="F49" s="38">
        <v>80000000</v>
      </c>
      <c r="G49" s="38">
        <v>80000000</v>
      </c>
      <c r="H49" s="38">
        <v>80000000</v>
      </c>
      <c r="I49" s="38">
        <v>80000000</v>
      </c>
      <c r="J49" s="38">
        <v>80000000</v>
      </c>
      <c r="K49" s="38">
        <v>80000000</v>
      </c>
      <c r="L49" s="38">
        <v>84325454</v>
      </c>
      <c r="M49" s="38">
        <v>84325454</v>
      </c>
      <c r="N49" s="30"/>
      <c r="P49" s="33">
        <f t="shared" ref="P49:Y49" si="63">D49/D57</f>
        <v>0.38373298324094163</v>
      </c>
      <c r="Q49" s="34">
        <f t="shared" si="63"/>
        <v>0.37186237691372753</v>
      </c>
      <c r="R49" s="34">
        <f t="shared" si="63"/>
        <v>0.34754992076730679</v>
      </c>
      <c r="S49" s="34">
        <f t="shared" si="63"/>
        <v>0.32830692018663837</v>
      </c>
      <c r="T49" s="34">
        <f t="shared" si="63"/>
        <v>0.32201927856161361</v>
      </c>
      <c r="U49" s="34">
        <f t="shared" si="63"/>
        <v>0.31060653528108584</v>
      </c>
      <c r="V49" s="34">
        <f t="shared" si="63"/>
        <v>0.31589285710337056</v>
      </c>
      <c r="W49" s="34">
        <f t="shared" si="63"/>
        <v>0.3283858960523508</v>
      </c>
      <c r="X49" s="34">
        <f t="shared" si="63"/>
        <v>0.3441277186922837</v>
      </c>
      <c r="Y49" s="35">
        <f t="shared" si="63"/>
        <v>0.34661137180799823</v>
      </c>
      <c r="AB49" s="33">
        <v>0</v>
      </c>
      <c r="AC49" s="34">
        <f t="shared" ref="AC49:AK49" si="64">(E49-D49)/D49</f>
        <v>0</v>
      </c>
      <c r="AD49" s="34">
        <f t="shared" si="64"/>
        <v>0</v>
      </c>
      <c r="AE49" s="34">
        <f t="shared" si="64"/>
        <v>0</v>
      </c>
      <c r="AF49" s="34">
        <f t="shared" si="64"/>
        <v>0</v>
      </c>
      <c r="AG49" s="34">
        <f t="shared" si="64"/>
        <v>0</v>
      </c>
      <c r="AH49" s="34">
        <f t="shared" si="64"/>
        <v>0</v>
      </c>
      <c r="AI49" s="34">
        <f t="shared" si="64"/>
        <v>0</v>
      </c>
      <c r="AJ49" s="34">
        <f t="shared" si="64"/>
        <v>5.4068175000000003E-2</v>
      </c>
      <c r="AK49" s="35">
        <f t="shared" si="64"/>
        <v>0</v>
      </c>
    </row>
    <row r="50" spans="1:37">
      <c r="A50" s="28"/>
      <c r="B50" s="36"/>
      <c r="C50" s="101" t="s">
        <v>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100">
        <v>0</v>
      </c>
      <c r="N50" s="30"/>
      <c r="P50" s="33">
        <f t="shared" ref="P50:Y50" si="65">D50/D57</f>
        <v>0</v>
      </c>
      <c r="Q50" s="34">
        <f t="shared" si="65"/>
        <v>0</v>
      </c>
      <c r="R50" s="34">
        <f t="shared" si="65"/>
        <v>0</v>
      </c>
      <c r="S50" s="34">
        <f t="shared" si="65"/>
        <v>0</v>
      </c>
      <c r="T50" s="34">
        <f t="shared" si="65"/>
        <v>0</v>
      </c>
      <c r="U50" s="34">
        <f t="shared" si="65"/>
        <v>0</v>
      </c>
      <c r="V50" s="34">
        <f t="shared" si="65"/>
        <v>0</v>
      </c>
      <c r="W50" s="34">
        <f t="shared" si="65"/>
        <v>0</v>
      </c>
      <c r="X50" s="34">
        <f t="shared" si="65"/>
        <v>0</v>
      </c>
      <c r="Y50" s="35">
        <f t="shared" si="65"/>
        <v>0</v>
      </c>
      <c r="AB50" s="33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5">
        <v>0</v>
      </c>
    </row>
    <row r="51" spans="1:37">
      <c r="A51" s="28"/>
      <c r="B51" s="36"/>
      <c r="C51" s="101" t="s">
        <v>58</v>
      </c>
      <c r="D51" s="38">
        <v>0</v>
      </c>
      <c r="E51" s="38">
        <v>0</v>
      </c>
      <c r="F51" s="38">
        <v>0</v>
      </c>
      <c r="G51" s="343">
        <v>0</v>
      </c>
      <c r="H51" s="343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0"/>
      <c r="P51" s="33">
        <f t="shared" ref="P51:Y51" si="66">D51/D57</f>
        <v>0</v>
      </c>
      <c r="Q51" s="34">
        <f t="shared" si="66"/>
        <v>0</v>
      </c>
      <c r="R51" s="34">
        <f t="shared" si="66"/>
        <v>0</v>
      </c>
      <c r="S51" s="34">
        <f t="shared" si="66"/>
        <v>0</v>
      </c>
      <c r="T51" s="34">
        <f t="shared" si="66"/>
        <v>0</v>
      </c>
      <c r="U51" s="34">
        <f t="shared" si="66"/>
        <v>0</v>
      </c>
      <c r="V51" s="34">
        <f t="shared" si="66"/>
        <v>0</v>
      </c>
      <c r="W51" s="34">
        <f t="shared" si="66"/>
        <v>0</v>
      </c>
      <c r="X51" s="34">
        <f t="shared" si="66"/>
        <v>0</v>
      </c>
      <c r="Y51" s="35">
        <f t="shared" si="66"/>
        <v>0</v>
      </c>
      <c r="AB51" s="33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5">
        <v>0</v>
      </c>
    </row>
    <row r="52" spans="1:37">
      <c r="A52" s="28"/>
      <c r="B52" s="36"/>
      <c r="C52" s="102" t="s">
        <v>22</v>
      </c>
      <c r="D52" s="38">
        <v>128478300</v>
      </c>
      <c r="E52" s="38">
        <v>135133353</v>
      </c>
      <c r="F52" s="38">
        <v>150182760</v>
      </c>
      <c r="G52" s="38">
        <v>163674425</v>
      </c>
      <c r="H52" s="267">
        <v>168432331</v>
      </c>
      <c r="I52" s="267">
        <v>177560582</v>
      </c>
      <c r="J52" s="38">
        <v>173250424</v>
      </c>
      <c r="K52" s="38">
        <v>163615822</v>
      </c>
      <c r="L52" s="38">
        <v>160715702</v>
      </c>
      <c r="M52" s="100">
        <v>158959853</v>
      </c>
      <c r="N52" s="30"/>
      <c r="P52" s="33">
        <f t="shared" ref="P52:Y52" si="67">D52/D57</f>
        <v>0.61626701675905837</v>
      </c>
      <c r="Q52" s="34">
        <f t="shared" si="67"/>
        <v>0.62813762308627241</v>
      </c>
      <c r="R52" s="34">
        <f t="shared" si="67"/>
        <v>0.65245007923269316</v>
      </c>
      <c r="S52" s="34">
        <f t="shared" si="67"/>
        <v>0.67169307981336157</v>
      </c>
      <c r="T52" s="34">
        <f t="shared" si="67"/>
        <v>0.67798072143838639</v>
      </c>
      <c r="U52" s="34">
        <f t="shared" si="67"/>
        <v>0.68939346471891416</v>
      </c>
      <c r="V52" s="34">
        <f t="shared" si="67"/>
        <v>0.68410714289662944</v>
      </c>
      <c r="W52" s="34">
        <f t="shared" si="67"/>
        <v>0.6716141039476492</v>
      </c>
      <c r="X52" s="34">
        <f t="shared" si="67"/>
        <v>0.65587228130771635</v>
      </c>
      <c r="Y52" s="35">
        <f t="shared" si="67"/>
        <v>0.65338862819200172</v>
      </c>
      <c r="AB52" s="33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5">
        <v>0</v>
      </c>
    </row>
    <row r="53" spans="1:37">
      <c r="A53" s="28"/>
      <c r="B53" s="36" t="s">
        <v>88</v>
      </c>
      <c r="C53" s="102"/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100">
        <v>0</v>
      </c>
      <c r="N53" s="30"/>
      <c r="P53" s="33">
        <f t="shared" ref="P53:Y53" si="68">D53/D57</f>
        <v>0</v>
      </c>
      <c r="Q53" s="34">
        <f t="shared" si="68"/>
        <v>0</v>
      </c>
      <c r="R53" s="34">
        <f t="shared" si="68"/>
        <v>0</v>
      </c>
      <c r="S53" s="34">
        <f t="shared" si="68"/>
        <v>0</v>
      </c>
      <c r="T53" s="34">
        <f t="shared" si="68"/>
        <v>0</v>
      </c>
      <c r="U53" s="34">
        <f t="shared" si="68"/>
        <v>0</v>
      </c>
      <c r="V53" s="34">
        <f t="shared" si="68"/>
        <v>0</v>
      </c>
      <c r="W53" s="34">
        <f t="shared" si="68"/>
        <v>0</v>
      </c>
      <c r="X53" s="34">
        <f t="shared" si="68"/>
        <v>0</v>
      </c>
      <c r="Y53" s="35">
        <f t="shared" si="68"/>
        <v>0</v>
      </c>
      <c r="AB53" s="33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5">
        <v>0</v>
      </c>
    </row>
    <row r="54" spans="1:37">
      <c r="A54" s="28"/>
      <c r="B54" s="36"/>
      <c r="C54" s="102" t="s">
        <v>99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100">
        <v>0</v>
      </c>
      <c r="N54" s="30"/>
      <c r="P54" s="52">
        <f t="shared" ref="P54:Y54" si="69">D54/D57</f>
        <v>0</v>
      </c>
      <c r="Q54" s="42">
        <f t="shared" si="69"/>
        <v>0</v>
      </c>
      <c r="R54" s="42">
        <f t="shared" si="69"/>
        <v>0</v>
      </c>
      <c r="S54" s="42">
        <f t="shared" si="69"/>
        <v>0</v>
      </c>
      <c r="T54" s="42">
        <f t="shared" si="69"/>
        <v>0</v>
      </c>
      <c r="U54" s="42">
        <f t="shared" si="69"/>
        <v>0</v>
      </c>
      <c r="V54" s="42">
        <f t="shared" si="69"/>
        <v>0</v>
      </c>
      <c r="W54" s="42">
        <f t="shared" si="69"/>
        <v>0</v>
      </c>
      <c r="X54" s="42">
        <f t="shared" si="69"/>
        <v>0</v>
      </c>
      <c r="Y54" s="43">
        <f t="shared" si="69"/>
        <v>0</v>
      </c>
      <c r="AB54" s="33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5">
        <v>0</v>
      </c>
    </row>
    <row r="55" spans="1:37">
      <c r="A55" s="28"/>
      <c r="B55" s="360" t="s">
        <v>24</v>
      </c>
      <c r="C55" s="361"/>
      <c r="D55" s="283">
        <f t="shared" ref="D55:M55" si="70">SUM(D49:D54)</f>
        <v>208478300</v>
      </c>
      <c r="E55" s="283">
        <f t="shared" si="70"/>
        <v>215133353</v>
      </c>
      <c r="F55" s="283">
        <f t="shared" si="70"/>
        <v>230182760</v>
      </c>
      <c r="G55" s="283">
        <f t="shared" si="70"/>
        <v>243674425</v>
      </c>
      <c r="H55" s="283">
        <f t="shared" si="70"/>
        <v>248432331</v>
      </c>
      <c r="I55" s="283">
        <f t="shared" si="70"/>
        <v>257560582</v>
      </c>
      <c r="J55" s="283">
        <f t="shared" si="70"/>
        <v>253250424</v>
      </c>
      <c r="K55" s="283">
        <f>SUM(K49:K54)</f>
        <v>243615822</v>
      </c>
      <c r="L55" s="283">
        <f t="shared" si="70"/>
        <v>245041156</v>
      </c>
      <c r="M55" s="274">
        <f t="shared" si="70"/>
        <v>243285307</v>
      </c>
      <c r="N55" s="30"/>
      <c r="P55" s="79">
        <f t="shared" ref="P55:Y55" si="71">D55/D57</f>
        <v>1</v>
      </c>
      <c r="Q55" s="80">
        <f t="shared" si="71"/>
        <v>1</v>
      </c>
      <c r="R55" s="80">
        <f t="shared" si="71"/>
        <v>1</v>
      </c>
      <c r="S55" s="80">
        <f t="shared" si="71"/>
        <v>1</v>
      </c>
      <c r="T55" s="80">
        <f t="shared" si="71"/>
        <v>1</v>
      </c>
      <c r="U55" s="80">
        <f t="shared" si="71"/>
        <v>1</v>
      </c>
      <c r="V55" s="80">
        <f t="shared" si="71"/>
        <v>1</v>
      </c>
      <c r="W55" s="80">
        <f t="shared" si="71"/>
        <v>1</v>
      </c>
      <c r="X55" s="80">
        <f t="shared" si="71"/>
        <v>1</v>
      </c>
      <c r="Y55" s="81">
        <f t="shared" si="71"/>
        <v>1</v>
      </c>
      <c r="AB55" s="89">
        <v>0</v>
      </c>
      <c r="AC55" s="80">
        <f t="shared" ref="AC55:AJ55" si="72">(E55-D55)/D55</f>
        <v>3.1922041766457229E-2</v>
      </c>
      <c r="AD55" s="80">
        <f t="shared" si="72"/>
        <v>6.9953853227026117E-2</v>
      </c>
      <c r="AE55" s="80">
        <f t="shared" si="72"/>
        <v>5.8612838772113082E-2</v>
      </c>
      <c r="AF55" s="80">
        <f t="shared" si="72"/>
        <v>1.9525668317469099E-2</v>
      </c>
      <c r="AG55" s="80">
        <f t="shared" si="72"/>
        <v>3.6743410019366603E-2</v>
      </c>
      <c r="AH55" s="80">
        <f t="shared" si="72"/>
        <v>-1.6734540536175679E-2</v>
      </c>
      <c r="AI55" s="80">
        <f t="shared" si="72"/>
        <v>-3.8043774410423101E-2</v>
      </c>
      <c r="AJ55" s="80">
        <f t="shared" si="72"/>
        <v>5.8507447845485179E-3</v>
      </c>
      <c r="AK55" s="81">
        <f>(M55-L55)/L55</f>
        <v>-7.1655269207104135E-3</v>
      </c>
    </row>
    <row r="56" spans="1:37">
      <c r="A56" s="28"/>
      <c r="B56" s="103" t="s">
        <v>23</v>
      </c>
      <c r="C56" s="104"/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100">
        <v>0</v>
      </c>
      <c r="N56" s="30"/>
      <c r="P56" s="33">
        <f t="shared" ref="P56:Y56" si="73">D56/D57</f>
        <v>0</v>
      </c>
      <c r="Q56" s="34">
        <f t="shared" si="73"/>
        <v>0</v>
      </c>
      <c r="R56" s="34">
        <f t="shared" si="73"/>
        <v>0</v>
      </c>
      <c r="S56" s="34">
        <f t="shared" si="73"/>
        <v>0</v>
      </c>
      <c r="T56" s="34">
        <f t="shared" si="73"/>
        <v>0</v>
      </c>
      <c r="U56" s="34">
        <f t="shared" si="73"/>
        <v>0</v>
      </c>
      <c r="V56" s="34">
        <f t="shared" si="73"/>
        <v>0</v>
      </c>
      <c r="W56" s="34">
        <f t="shared" si="73"/>
        <v>0</v>
      </c>
      <c r="X56" s="34">
        <f t="shared" si="73"/>
        <v>0</v>
      </c>
      <c r="Y56" s="35">
        <f t="shared" si="73"/>
        <v>0</v>
      </c>
      <c r="AB56" s="52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5">
        <v>0</v>
      </c>
    </row>
    <row r="57" spans="1:37" ht="13.5" customHeight="1">
      <c r="A57" s="28"/>
      <c r="B57" s="362" t="s">
        <v>56</v>
      </c>
      <c r="C57" s="363"/>
      <c r="D57" s="284">
        <f t="shared" ref="D57:M57" si="74">SUM(D55:D56)</f>
        <v>208478300</v>
      </c>
      <c r="E57" s="284">
        <f t="shared" si="74"/>
        <v>215133353</v>
      </c>
      <c r="F57" s="284">
        <f t="shared" si="74"/>
        <v>230182760</v>
      </c>
      <c r="G57" s="284">
        <f t="shared" si="74"/>
        <v>243674425</v>
      </c>
      <c r="H57" s="284">
        <f t="shared" si="74"/>
        <v>248432331</v>
      </c>
      <c r="I57" s="284">
        <f t="shared" si="74"/>
        <v>257560582</v>
      </c>
      <c r="J57" s="284">
        <f t="shared" si="74"/>
        <v>253250424</v>
      </c>
      <c r="K57" s="284">
        <f t="shared" si="74"/>
        <v>243615822</v>
      </c>
      <c r="L57" s="284">
        <f t="shared" si="74"/>
        <v>245041156</v>
      </c>
      <c r="M57" s="275">
        <f t="shared" si="74"/>
        <v>243285307</v>
      </c>
      <c r="N57" s="37"/>
      <c r="P57" s="65">
        <f>SUM(P55:P56)</f>
        <v>1</v>
      </c>
      <c r="Q57" s="66">
        <f t="shared" ref="Q57:X57" si="75">SUM(Q55:Q56)</f>
        <v>1</v>
      </c>
      <c r="R57" s="66">
        <f t="shared" si="75"/>
        <v>1</v>
      </c>
      <c r="S57" s="66">
        <f t="shared" si="75"/>
        <v>1</v>
      </c>
      <c r="T57" s="66">
        <f t="shared" si="75"/>
        <v>1</v>
      </c>
      <c r="U57" s="66">
        <f t="shared" si="75"/>
        <v>1</v>
      </c>
      <c r="V57" s="66">
        <f t="shared" si="75"/>
        <v>1</v>
      </c>
      <c r="W57" s="66">
        <f t="shared" si="75"/>
        <v>1</v>
      </c>
      <c r="X57" s="66">
        <f t="shared" si="75"/>
        <v>1</v>
      </c>
      <c r="Y57" s="67">
        <f>SUM(Y55:Y56)</f>
        <v>1</v>
      </c>
      <c r="AB57" s="65">
        <v>0</v>
      </c>
      <c r="AC57" s="66">
        <f t="shared" ref="AC57:AK58" si="76">(E57-D57)/D57</f>
        <v>3.1922041766457229E-2</v>
      </c>
      <c r="AD57" s="66">
        <f t="shared" si="76"/>
        <v>6.9953853227026117E-2</v>
      </c>
      <c r="AE57" s="66">
        <f t="shared" si="76"/>
        <v>5.8612838772113082E-2</v>
      </c>
      <c r="AF57" s="66">
        <f t="shared" si="76"/>
        <v>1.9525668317469099E-2</v>
      </c>
      <c r="AG57" s="66">
        <f t="shared" si="76"/>
        <v>3.6743410019366603E-2</v>
      </c>
      <c r="AH57" s="66">
        <f t="shared" si="76"/>
        <v>-1.6734540536175679E-2</v>
      </c>
      <c r="AI57" s="66">
        <f t="shared" si="76"/>
        <v>-3.8043774410423101E-2</v>
      </c>
      <c r="AJ57" s="66">
        <f t="shared" si="76"/>
        <v>5.8507447845485179E-3</v>
      </c>
      <c r="AK57" s="67">
        <f t="shared" si="76"/>
        <v>-7.1655269207104135E-3</v>
      </c>
    </row>
    <row r="58" spans="1:37">
      <c r="A58" s="105"/>
      <c r="B58" s="358" t="s">
        <v>67</v>
      </c>
      <c r="C58" s="359"/>
      <c r="D58" s="285">
        <f t="shared" ref="D58:M58" si="77">D57+D47</f>
        <v>233771475</v>
      </c>
      <c r="E58" s="285">
        <f t="shared" si="77"/>
        <v>240447645</v>
      </c>
      <c r="F58" s="285">
        <f t="shared" si="77"/>
        <v>256272916</v>
      </c>
      <c r="G58" s="285">
        <f t="shared" si="77"/>
        <v>269784563</v>
      </c>
      <c r="H58" s="285">
        <f t="shared" si="77"/>
        <v>274292370</v>
      </c>
      <c r="I58" s="285">
        <f t="shared" si="77"/>
        <v>283136909</v>
      </c>
      <c r="J58" s="285">
        <f t="shared" si="77"/>
        <v>276657841</v>
      </c>
      <c r="K58" s="285">
        <f t="shared" si="77"/>
        <v>263534358</v>
      </c>
      <c r="L58" s="285">
        <f t="shared" si="77"/>
        <v>266286682</v>
      </c>
      <c r="M58" s="276">
        <f t="shared" si="77"/>
        <v>263550418</v>
      </c>
      <c r="N58" s="106"/>
      <c r="P58" s="107">
        <v>1</v>
      </c>
      <c r="Q58" s="108">
        <v>1</v>
      </c>
      <c r="R58" s="108">
        <v>1</v>
      </c>
      <c r="S58" s="108">
        <v>1</v>
      </c>
      <c r="T58" s="108">
        <v>1</v>
      </c>
      <c r="U58" s="108">
        <v>1</v>
      </c>
      <c r="V58" s="108">
        <v>1</v>
      </c>
      <c r="W58" s="108">
        <v>1</v>
      </c>
      <c r="X58" s="108">
        <v>1</v>
      </c>
      <c r="Y58" s="109">
        <v>1</v>
      </c>
      <c r="AB58" s="110">
        <v>0</v>
      </c>
      <c r="AC58" s="111">
        <f t="shared" si="76"/>
        <v>2.8558531360594785E-2</v>
      </c>
      <c r="AD58" s="111">
        <f t="shared" si="76"/>
        <v>6.5815870228215376E-2</v>
      </c>
      <c r="AE58" s="111">
        <f t="shared" si="76"/>
        <v>5.2723663549370157E-2</v>
      </c>
      <c r="AF58" s="111">
        <f t="shared" si="76"/>
        <v>1.670891377131908E-2</v>
      </c>
      <c r="AG58" s="111">
        <f t="shared" si="76"/>
        <v>3.2244932660722571E-2</v>
      </c>
      <c r="AH58" s="111">
        <f t="shared" si="76"/>
        <v>-2.288316285885568E-2</v>
      </c>
      <c r="AI58" s="111">
        <f t="shared" si="76"/>
        <v>-4.7435789105286917E-2</v>
      </c>
      <c r="AJ58" s="111">
        <f t="shared" si="76"/>
        <v>1.0443890583709012E-2</v>
      </c>
      <c r="AK58" s="112">
        <f t="shared" si="76"/>
        <v>-1.0275632185014795E-2</v>
      </c>
    </row>
    <row r="59" spans="1:37">
      <c r="B59" s="29"/>
      <c r="C59" s="29"/>
      <c r="D59" s="286"/>
      <c r="E59" s="286"/>
      <c r="F59" s="286"/>
      <c r="G59" s="286"/>
      <c r="H59" s="286"/>
      <c r="I59" s="286"/>
      <c r="J59" s="286"/>
      <c r="K59" s="286"/>
      <c r="L59" s="286"/>
      <c r="M59" s="100"/>
      <c r="N59" s="38"/>
    </row>
    <row r="60" spans="1:37">
      <c r="A60" s="20"/>
      <c r="B60" s="357"/>
      <c r="C60" s="357"/>
      <c r="D60" s="113"/>
      <c r="E60" s="25"/>
      <c r="F60" s="25"/>
      <c r="G60" s="25"/>
      <c r="H60" s="25"/>
      <c r="I60" s="25"/>
      <c r="J60" s="25"/>
      <c r="K60" s="25"/>
      <c r="L60" s="25"/>
      <c r="M60" s="114"/>
      <c r="N60" s="38"/>
    </row>
    <row r="61" spans="1:37" s="115" customFormat="1" ht="12.45">
      <c r="A61" s="116"/>
      <c r="B61" s="345"/>
      <c r="C61" s="345"/>
      <c r="D61" s="117"/>
      <c r="E61" s="118"/>
      <c r="F61" s="118"/>
      <c r="G61" s="118"/>
      <c r="H61" s="118"/>
      <c r="I61" s="118"/>
      <c r="J61" s="118"/>
      <c r="K61" s="118"/>
      <c r="L61" s="118"/>
      <c r="M61" s="119"/>
      <c r="N61" s="120"/>
      <c r="Y61" s="121"/>
      <c r="AK61" s="121"/>
    </row>
    <row r="62" spans="1:37" s="115" customFormat="1" ht="12.45">
      <c r="A62" s="116"/>
      <c r="B62" s="345"/>
      <c r="C62" s="345"/>
      <c r="D62" s="118"/>
      <c r="E62" s="118"/>
      <c r="F62" s="118"/>
      <c r="G62" s="118"/>
      <c r="H62" s="118"/>
      <c r="I62" s="118"/>
      <c r="J62" s="118"/>
      <c r="K62" s="118"/>
      <c r="L62" s="118"/>
      <c r="M62" s="119"/>
      <c r="N62" s="120"/>
      <c r="Y62" s="121"/>
      <c r="AK62" s="121"/>
    </row>
    <row r="63" spans="1:37" s="115" customFormat="1" ht="14.25" customHeight="1">
      <c r="A63" s="116"/>
      <c r="B63" s="345"/>
      <c r="C63" s="345"/>
      <c r="D63" s="117"/>
      <c r="E63" s="117"/>
      <c r="F63" s="117"/>
      <c r="G63" s="117"/>
      <c r="H63" s="117"/>
      <c r="I63" s="117"/>
      <c r="J63" s="117"/>
      <c r="K63" s="117"/>
      <c r="L63" s="117"/>
      <c r="M63" s="122"/>
      <c r="N63" s="123"/>
      <c r="Y63" s="121"/>
      <c r="AK63" s="121"/>
    </row>
    <row r="64" spans="1:37" s="115" customFormat="1" ht="14.25" customHeight="1">
      <c r="A64" s="116"/>
      <c r="B64" s="345"/>
      <c r="C64" s="345"/>
      <c r="D64" s="173"/>
      <c r="E64" s="173"/>
      <c r="F64" s="173"/>
      <c r="G64" s="173"/>
      <c r="H64" s="173"/>
      <c r="I64" s="173"/>
      <c r="J64" s="173"/>
      <c r="K64" s="173"/>
      <c r="L64" s="173"/>
      <c r="M64" s="125"/>
      <c r="N64" s="126"/>
      <c r="Y64" s="121"/>
      <c r="AK64" s="121"/>
    </row>
    <row r="65" spans="1:37" s="115" customFormat="1" ht="14.25" customHeight="1">
      <c r="A65" s="116"/>
      <c r="B65" s="345"/>
      <c r="C65" s="345"/>
      <c r="D65" s="117"/>
      <c r="E65" s="117"/>
      <c r="F65" s="117"/>
      <c r="G65" s="117"/>
      <c r="H65" s="117"/>
      <c r="I65" s="117"/>
      <c r="J65" s="117"/>
      <c r="K65" s="117"/>
      <c r="L65" s="117"/>
      <c r="M65" s="122"/>
      <c r="N65" s="123"/>
      <c r="Y65" s="121"/>
      <c r="AK65" s="121"/>
    </row>
    <row r="66" spans="1:37" s="115" customFormat="1" ht="12.45">
      <c r="A66" s="116"/>
      <c r="B66" s="345"/>
      <c r="C66" s="345"/>
      <c r="D66" s="127"/>
      <c r="E66" s="127"/>
      <c r="F66" s="127"/>
      <c r="G66" s="127"/>
      <c r="H66" s="127"/>
      <c r="I66" s="127"/>
      <c r="J66" s="127"/>
      <c r="K66" s="127"/>
      <c r="L66" s="127"/>
      <c r="M66" s="128"/>
      <c r="N66" s="129"/>
      <c r="Y66" s="121"/>
      <c r="AK66" s="121"/>
    </row>
    <row r="67" spans="1:37">
      <c r="B67" s="345"/>
      <c r="C67" s="345"/>
      <c r="D67" s="118"/>
      <c r="E67" s="118"/>
      <c r="F67" s="118"/>
      <c r="G67" s="118"/>
      <c r="H67" s="118"/>
      <c r="I67" s="118"/>
      <c r="J67" s="118"/>
      <c r="K67" s="118"/>
      <c r="L67" s="118"/>
      <c r="M67" s="119"/>
      <c r="N67" s="118"/>
    </row>
    <row r="68" spans="1:37">
      <c r="B68" s="345"/>
      <c r="C68" s="345"/>
      <c r="D68" s="118"/>
      <c r="E68" s="118"/>
      <c r="F68" s="118"/>
      <c r="G68" s="118"/>
      <c r="H68" s="118"/>
      <c r="I68" s="118"/>
      <c r="J68" s="118"/>
      <c r="K68" s="118"/>
      <c r="L68" s="118"/>
      <c r="M68" s="119"/>
      <c r="N68" s="118"/>
    </row>
    <row r="69" spans="1:37" ht="14.25" customHeight="1">
      <c r="B69" s="345"/>
      <c r="C69" s="345"/>
      <c r="D69" s="117"/>
      <c r="E69" s="117"/>
      <c r="F69" s="117"/>
      <c r="G69" s="117"/>
      <c r="H69" s="117"/>
      <c r="I69" s="117"/>
      <c r="J69" s="117"/>
      <c r="K69" s="117"/>
      <c r="L69" s="117"/>
      <c r="M69" s="122"/>
      <c r="N69" s="117"/>
    </row>
    <row r="70" spans="1:37" ht="14.25" customHeight="1">
      <c r="B70" s="345"/>
      <c r="C70" s="345"/>
      <c r="D70" s="173"/>
      <c r="E70" s="173"/>
      <c r="F70" s="173"/>
      <c r="G70" s="173"/>
      <c r="H70" s="173"/>
      <c r="I70" s="173"/>
      <c r="J70" s="173"/>
      <c r="K70" s="173"/>
      <c r="L70" s="173"/>
      <c r="M70" s="125"/>
      <c r="N70" s="124"/>
    </row>
    <row r="71" spans="1:37" ht="14.25" customHeight="1">
      <c r="B71" s="345"/>
      <c r="C71" s="345"/>
      <c r="D71" s="117"/>
      <c r="E71" s="117"/>
      <c r="F71" s="117"/>
      <c r="G71" s="117"/>
      <c r="H71" s="117"/>
      <c r="I71" s="117"/>
      <c r="J71" s="117"/>
      <c r="K71" s="117"/>
      <c r="L71" s="117"/>
      <c r="M71" s="122"/>
      <c r="N71" s="117"/>
    </row>
    <row r="72" spans="1:37">
      <c r="B72" s="345"/>
      <c r="C72" s="345"/>
      <c r="D72" s="130"/>
      <c r="E72" s="130"/>
      <c r="F72" s="130"/>
      <c r="G72" s="130"/>
      <c r="H72" s="130"/>
      <c r="I72" s="130"/>
      <c r="J72" s="130"/>
      <c r="K72" s="130"/>
      <c r="L72" s="130"/>
      <c r="M72" s="131"/>
      <c r="N72" s="130"/>
    </row>
    <row r="73" spans="1:37">
      <c r="B73" s="20"/>
      <c r="C73" s="20"/>
      <c r="D73" s="263"/>
      <c r="E73" s="263"/>
      <c r="F73" s="263"/>
      <c r="G73" s="263"/>
      <c r="H73" s="263"/>
      <c r="I73" s="263"/>
      <c r="J73" s="263"/>
      <c r="K73" s="263"/>
      <c r="L73" s="263"/>
    </row>
    <row r="74" spans="1:37">
      <c r="B74" s="4"/>
      <c r="C74" s="4"/>
      <c r="K74" s="288"/>
    </row>
    <row r="75" spans="1:37">
      <c r="B75" s="4"/>
      <c r="C75" s="4"/>
    </row>
    <row r="76" spans="1:37">
      <c r="B76" s="4"/>
      <c r="C76" s="4"/>
    </row>
    <row r="77" spans="1:37">
      <c r="B77" s="4"/>
      <c r="C77" s="4"/>
    </row>
    <row r="78" spans="1:37">
      <c r="B78" s="4"/>
      <c r="C78" s="4"/>
    </row>
    <row r="79" spans="1:37">
      <c r="B79" s="4"/>
      <c r="C79" s="4"/>
    </row>
    <row r="80" spans="1:37">
      <c r="B80" s="4"/>
      <c r="C80" s="4"/>
    </row>
    <row r="81" spans="2:23">
      <c r="B81" s="4"/>
      <c r="C81" s="4"/>
    </row>
    <row r="82" spans="2:23">
      <c r="B82" s="4"/>
      <c r="C82" s="4"/>
    </row>
    <row r="83" spans="2:23">
      <c r="B83" s="4"/>
      <c r="C83" s="4"/>
    </row>
    <row r="84" spans="2:23">
      <c r="B84" s="4"/>
      <c r="C84" s="4"/>
    </row>
    <row r="85" spans="2:23">
      <c r="B85" s="4"/>
      <c r="C85" s="4"/>
    </row>
    <row r="86" spans="2:23">
      <c r="B86" s="4"/>
      <c r="C86" s="4"/>
    </row>
    <row r="87" spans="2:23">
      <c r="B87" s="4"/>
      <c r="C87" s="4"/>
    </row>
    <row r="88" spans="2:23">
      <c r="B88" s="4"/>
      <c r="C88" s="4"/>
    </row>
    <row r="89" spans="2:23">
      <c r="B89" s="4"/>
      <c r="C89" s="4"/>
    </row>
    <row r="90" spans="2:23">
      <c r="B90" s="4"/>
      <c r="C90" s="4"/>
    </row>
    <row r="91" spans="2:23">
      <c r="B91" s="4"/>
      <c r="C91" s="4"/>
    </row>
    <row r="92" spans="2:23">
      <c r="B92" s="4"/>
      <c r="C92" s="4"/>
    </row>
    <row r="93" spans="2:23">
      <c r="B93" s="4"/>
      <c r="C93" s="4"/>
    </row>
    <row r="94" spans="2:23">
      <c r="B94" s="4"/>
      <c r="C94" s="4"/>
    </row>
    <row r="95" spans="2:23">
      <c r="B95" s="4"/>
      <c r="C95" s="4"/>
    </row>
    <row r="96" spans="2:23">
      <c r="B96" s="4"/>
      <c r="C96" s="4"/>
      <c r="O96" s="133"/>
      <c r="P96" s="133"/>
      <c r="Q96" s="133"/>
      <c r="R96" s="133"/>
      <c r="S96" s="133"/>
      <c r="T96" s="133"/>
      <c r="U96" s="133"/>
      <c r="V96" s="133"/>
      <c r="W96" s="133"/>
    </row>
    <row r="97" spans="1:23">
      <c r="B97" s="4"/>
      <c r="C97" s="4"/>
      <c r="O97" s="133"/>
      <c r="P97" s="133"/>
      <c r="Q97" s="133"/>
      <c r="R97" s="133"/>
      <c r="S97" s="133"/>
      <c r="T97" s="133"/>
      <c r="U97" s="133"/>
      <c r="V97" s="133"/>
      <c r="W97" s="133"/>
    </row>
    <row r="98" spans="1:23">
      <c r="B98" s="4"/>
      <c r="C98" s="4"/>
      <c r="O98" s="133"/>
      <c r="P98" s="133"/>
      <c r="Q98" s="133"/>
      <c r="R98" s="133"/>
      <c r="S98" s="133"/>
      <c r="T98" s="133"/>
      <c r="U98" s="133"/>
      <c r="V98" s="133"/>
      <c r="W98" s="133"/>
    </row>
    <row r="99" spans="1:23">
      <c r="B99" s="4"/>
      <c r="C99" s="4"/>
      <c r="O99" s="133"/>
      <c r="P99" s="133"/>
      <c r="Q99" s="133"/>
      <c r="R99" s="133"/>
      <c r="S99" s="133"/>
      <c r="T99" s="133"/>
      <c r="U99" s="133"/>
      <c r="V99" s="133"/>
      <c r="W99" s="133"/>
    </row>
    <row r="100" spans="1:23">
      <c r="B100" s="4"/>
      <c r="C100" s="4"/>
      <c r="O100" s="133"/>
      <c r="P100" s="133"/>
      <c r="Q100" s="133"/>
      <c r="R100" s="133"/>
      <c r="S100" s="133"/>
      <c r="T100" s="133"/>
      <c r="U100" s="133"/>
      <c r="V100" s="133"/>
      <c r="W100" s="133"/>
    </row>
    <row r="101" spans="1:23">
      <c r="B101" s="4"/>
      <c r="C101" s="4"/>
      <c r="O101" s="133"/>
      <c r="P101" s="133"/>
      <c r="Q101" s="133"/>
      <c r="R101" s="133"/>
      <c r="S101" s="133"/>
      <c r="T101" s="133"/>
      <c r="U101" s="133"/>
      <c r="V101" s="133"/>
      <c r="W101" s="133"/>
    </row>
    <row r="102" spans="1:23">
      <c r="B102" s="4"/>
      <c r="C102" s="4"/>
      <c r="O102" s="133"/>
      <c r="P102" s="133"/>
      <c r="Q102" s="133"/>
      <c r="R102" s="133"/>
      <c r="S102" s="133"/>
      <c r="T102" s="133"/>
      <c r="U102" s="133"/>
      <c r="V102" s="133"/>
      <c r="W102" s="133"/>
    </row>
    <row r="103" spans="1:23">
      <c r="B103" s="4"/>
      <c r="C103" s="4"/>
      <c r="O103" s="133"/>
      <c r="P103" s="133"/>
      <c r="Q103" s="133"/>
      <c r="R103" s="133"/>
      <c r="S103" s="133"/>
      <c r="T103" s="133"/>
      <c r="U103" s="133"/>
      <c r="V103" s="133"/>
      <c r="W103" s="133"/>
    </row>
    <row r="104" spans="1:23" ht="18" customHeight="1">
      <c r="A104" s="20"/>
      <c r="B104" s="357"/>
      <c r="C104" s="357"/>
      <c r="D104" s="25"/>
      <c r="E104" s="25"/>
      <c r="F104" s="25"/>
      <c r="G104" s="25"/>
      <c r="H104" s="25"/>
      <c r="I104" s="25"/>
      <c r="J104" s="25"/>
      <c r="K104" s="25"/>
      <c r="L104" s="25"/>
      <c r="M104" s="114"/>
      <c r="O104" s="133"/>
      <c r="P104" s="133"/>
      <c r="Q104" s="133"/>
      <c r="R104" s="133"/>
      <c r="S104" s="133"/>
      <c r="T104" s="133"/>
      <c r="U104" s="133"/>
      <c r="V104" s="133"/>
      <c r="W104" s="133"/>
    </row>
    <row r="105" spans="1:23" ht="18.75" customHeight="1">
      <c r="A105" s="20"/>
      <c r="B105" s="344"/>
      <c r="C105" s="34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5"/>
      <c r="O105" s="133"/>
      <c r="P105" s="133"/>
      <c r="Q105" s="133"/>
      <c r="R105" s="133"/>
      <c r="S105" s="133"/>
      <c r="T105" s="133"/>
      <c r="U105" s="133"/>
      <c r="V105" s="133"/>
      <c r="W105" s="133"/>
    </row>
    <row r="106" spans="1:23" ht="26.25" customHeight="1">
      <c r="A106" s="20"/>
      <c r="B106" s="346"/>
      <c r="C106" s="34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7"/>
      <c r="N106" s="30"/>
      <c r="O106" s="133"/>
      <c r="P106" s="133"/>
      <c r="Q106" s="133"/>
      <c r="R106" s="133"/>
      <c r="S106" s="133"/>
      <c r="T106" s="133"/>
      <c r="U106" s="133"/>
      <c r="V106" s="133"/>
      <c r="W106" s="133"/>
    </row>
    <row r="107" spans="1:23">
      <c r="B107" s="4"/>
      <c r="C107" s="4"/>
      <c r="O107" s="133"/>
      <c r="P107" s="133"/>
      <c r="Q107" s="133"/>
      <c r="R107" s="133"/>
      <c r="S107" s="133"/>
      <c r="T107" s="133"/>
      <c r="U107" s="133"/>
      <c r="V107" s="133"/>
      <c r="W107" s="133"/>
    </row>
    <row r="108" spans="1:23">
      <c r="B108" s="4"/>
      <c r="C108" s="4"/>
      <c r="O108" s="133"/>
      <c r="P108" s="133"/>
      <c r="Q108" s="133"/>
      <c r="R108" s="133"/>
      <c r="S108" s="133"/>
      <c r="T108" s="133"/>
      <c r="U108" s="133"/>
      <c r="V108" s="133"/>
      <c r="W108" s="133"/>
    </row>
    <row r="109" spans="1:23">
      <c r="B109" s="4"/>
      <c r="C109" s="4"/>
      <c r="O109" s="133"/>
      <c r="P109" s="133"/>
      <c r="Q109" s="133"/>
      <c r="R109" s="133"/>
      <c r="S109" s="133"/>
      <c r="T109" s="133"/>
      <c r="U109" s="133"/>
      <c r="V109" s="133"/>
      <c r="W109" s="133"/>
    </row>
    <row r="110" spans="1:23">
      <c r="B110" s="4"/>
      <c r="C110" s="4"/>
      <c r="O110" s="133"/>
      <c r="P110" s="133"/>
      <c r="Q110" s="133"/>
      <c r="R110" s="133"/>
      <c r="S110" s="133"/>
      <c r="T110" s="133"/>
      <c r="U110" s="133"/>
      <c r="V110" s="133"/>
      <c r="W110" s="133"/>
    </row>
    <row r="111" spans="1:23">
      <c r="B111" s="4"/>
      <c r="C111" s="4"/>
      <c r="O111" s="133"/>
      <c r="P111" s="133"/>
      <c r="Q111" s="133"/>
      <c r="R111" s="133"/>
      <c r="S111" s="133"/>
      <c r="T111" s="133"/>
      <c r="U111" s="133"/>
      <c r="V111" s="133"/>
      <c r="W111" s="133"/>
    </row>
    <row r="112" spans="1:23">
      <c r="B112" s="4"/>
      <c r="C112" s="4"/>
      <c r="O112" s="133"/>
      <c r="P112" s="133"/>
      <c r="Q112" s="133"/>
      <c r="R112" s="133"/>
      <c r="S112" s="133"/>
      <c r="T112" s="133"/>
      <c r="U112" s="133"/>
      <c r="V112" s="133"/>
      <c r="W112" s="133"/>
    </row>
    <row r="113" spans="2:23">
      <c r="B113" s="4"/>
      <c r="C113" s="4"/>
      <c r="O113" s="133"/>
      <c r="P113" s="133"/>
      <c r="Q113" s="133"/>
      <c r="R113" s="133"/>
      <c r="S113" s="133"/>
      <c r="T113" s="133"/>
      <c r="U113" s="133"/>
      <c r="V113" s="133"/>
      <c r="W113" s="133"/>
    </row>
    <row r="114" spans="2:23">
      <c r="B114" s="4"/>
      <c r="C114" s="4"/>
      <c r="O114" s="133"/>
      <c r="P114" s="133"/>
      <c r="Q114" s="133"/>
      <c r="R114" s="133"/>
      <c r="S114" s="133"/>
      <c r="T114" s="133"/>
      <c r="U114" s="133"/>
      <c r="V114" s="133"/>
      <c r="W114" s="133"/>
    </row>
    <row r="115" spans="2:23">
      <c r="B115" s="4"/>
      <c r="C115" s="4"/>
      <c r="O115" s="133"/>
      <c r="P115" s="133"/>
      <c r="Q115" s="133"/>
      <c r="R115" s="133"/>
      <c r="S115" s="133"/>
      <c r="T115" s="133"/>
      <c r="U115" s="133"/>
      <c r="V115" s="133"/>
      <c r="W115" s="133"/>
    </row>
    <row r="116" spans="2:23">
      <c r="B116" s="4"/>
      <c r="C116" s="4"/>
      <c r="O116" s="133"/>
      <c r="P116" s="133"/>
      <c r="Q116" s="133"/>
      <c r="R116" s="133"/>
      <c r="S116" s="133"/>
      <c r="T116" s="133"/>
      <c r="U116" s="133"/>
      <c r="V116" s="133"/>
      <c r="W116" s="133"/>
    </row>
    <row r="117" spans="2:23">
      <c r="B117" s="4"/>
      <c r="C117" s="4"/>
      <c r="O117" s="133"/>
      <c r="P117" s="133"/>
      <c r="Q117" s="133"/>
      <c r="R117" s="133"/>
      <c r="S117" s="133"/>
      <c r="T117" s="133"/>
      <c r="U117" s="133"/>
      <c r="V117" s="133"/>
      <c r="W117" s="133"/>
    </row>
    <row r="118" spans="2:23">
      <c r="B118" s="4"/>
      <c r="C118" s="4"/>
      <c r="O118" s="133"/>
      <c r="P118" s="133"/>
      <c r="Q118" s="133"/>
      <c r="R118" s="133"/>
      <c r="S118" s="133"/>
      <c r="T118" s="133"/>
      <c r="U118" s="133"/>
      <c r="V118" s="133"/>
      <c r="W118" s="133"/>
    </row>
    <row r="119" spans="2:23">
      <c r="B119" s="4"/>
      <c r="C119" s="4"/>
    </row>
    <row r="120" spans="2:23">
      <c r="B120" s="4"/>
      <c r="C120" s="4"/>
    </row>
    <row r="121" spans="2:23">
      <c r="B121" s="4"/>
      <c r="C121" s="4"/>
    </row>
    <row r="122" spans="2:23">
      <c r="B122" s="23"/>
      <c r="C122" s="23"/>
      <c r="D122" s="263"/>
      <c r="E122" s="263"/>
      <c r="F122" s="263"/>
      <c r="G122" s="263"/>
      <c r="H122" s="263"/>
      <c r="I122" s="263"/>
      <c r="J122" s="263"/>
      <c r="K122" s="30"/>
      <c r="L122" s="30"/>
      <c r="M122" s="138"/>
      <c r="N122" s="30"/>
    </row>
    <row r="123" spans="2:23">
      <c r="B123" s="4"/>
      <c r="C123" s="4"/>
    </row>
    <row r="124" spans="2:23">
      <c r="N124" s="139"/>
    </row>
  </sheetData>
  <mergeCells count="41">
    <mergeCell ref="AN17:AO17"/>
    <mergeCell ref="AN11:AY11"/>
    <mergeCell ref="AN12:AO12"/>
    <mergeCell ref="AN13:AO13"/>
    <mergeCell ref="AN14:AO14"/>
    <mergeCell ref="AN15:AO15"/>
    <mergeCell ref="AN16:AO16"/>
    <mergeCell ref="AN3:AY3"/>
    <mergeCell ref="AN4:AO4"/>
    <mergeCell ref="AN7:AO7"/>
    <mergeCell ref="AN9:AO9"/>
    <mergeCell ref="AN6:AO6"/>
    <mergeCell ref="AN5:AO5"/>
    <mergeCell ref="AN8:AO8"/>
    <mergeCell ref="B57:C57"/>
    <mergeCell ref="B13:C13"/>
    <mergeCell ref="B70:C70"/>
    <mergeCell ref="B38:C38"/>
    <mergeCell ref="B69:C69"/>
    <mergeCell ref="B106:C106"/>
    <mergeCell ref="P3:Y3"/>
    <mergeCell ref="AB3:AK3"/>
    <mergeCell ref="B5:C5"/>
    <mergeCell ref="D3:M3"/>
    <mergeCell ref="B3:C3"/>
    <mergeCell ref="B4:C4"/>
    <mergeCell ref="B104:C104"/>
    <mergeCell ref="B58:C58"/>
    <mergeCell ref="B71:C71"/>
    <mergeCell ref="B55:C55"/>
    <mergeCell ref="B60:C60"/>
    <mergeCell ref="B66:C66"/>
    <mergeCell ref="B64:C64"/>
    <mergeCell ref="B67:C67"/>
    <mergeCell ref="B68:C68"/>
    <mergeCell ref="B105:C105"/>
    <mergeCell ref="B61:C61"/>
    <mergeCell ref="B72:C72"/>
    <mergeCell ref="B65:C65"/>
    <mergeCell ref="B62:C62"/>
    <mergeCell ref="B63:C63"/>
  </mergeCells>
  <printOptions horizontalCentered="1"/>
  <pageMargins left="0.70866141732283505" right="0.74803149606299202" top="0.98425196850393704" bottom="0.98425196850393704" header="0.511811023622047" footer="0.511811023622047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V145"/>
  <sheetViews>
    <sheetView tabSelected="1" workbookViewId="0">
      <pane xSplit="3" ySplit="5" topLeftCell="AA6" activePane="bottomRight" state="frozen"/>
      <selection pane="topRight"/>
      <selection pane="bottomLeft"/>
      <selection pane="bottomRight" activeCell="AJ1" sqref="AJ1"/>
    </sheetView>
  </sheetViews>
  <sheetFormatPr defaultColWidth="9" defaultRowHeight="14.15"/>
  <cols>
    <col min="1" max="1" width="1.69140625" style="140" customWidth="1"/>
    <col min="2" max="2" width="1.765625" style="140" customWidth="1"/>
    <col min="3" max="3" width="52.07421875" style="140" customWidth="1"/>
    <col min="4" max="4" width="14.07421875" style="140" customWidth="1"/>
    <col min="5" max="5" width="16.3046875" style="140" customWidth="1"/>
    <col min="6" max="6" width="17.07421875" style="157" customWidth="1"/>
    <col min="7" max="7" width="16.4609375" style="157" customWidth="1"/>
    <col min="8" max="8" width="17.07421875" style="157" customWidth="1"/>
    <col min="9" max="10" width="16.69140625" style="157" customWidth="1"/>
    <col min="11" max="11" width="16" style="157" customWidth="1"/>
    <col min="12" max="12" width="17.07421875" style="157" customWidth="1"/>
    <col min="13" max="13" width="16.07421875" style="140" customWidth="1"/>
    <col min="14" max="14" width="17.07421875" style="140" customWidth="1"/>
    <col min="15" max="24" width="7.69140625" style="140" customWidth="1"/>
    <col min="25" max="25" width="5.07421875" style="140" customWidth="1"/>
    <col min="26" max="29" width="7.69140625" style="140" customWidth="1"/>
    <col min="30" max="30" width="7.07421875" style="140" customWidth="1"/>
    <col min="31" max="31" width="7.69140625" style="140" customWidth="1"/>
    <col min="32" max="32" width="8.07421875" style="140" customWidth="1"/>
    <col min="33" max="33" width="8.4609375" style="140" customWidth="1"/>
    <col min="34" max="35" width="7.69140625" style="140" customWidth="1"/>
    <col min="36" max="256" width="8.765625" style="140" customWidth="1"/>
  </cols>
  <sheetData>
    <row r="1" spans="2:35">
      <c r="B1" s="21" t="s">
        <v>61</v>
      </c>
    </row>
    <row r="2" spans="2:35">
      <c r="B2" s="2"/>
      <c r="O2" s="2"/>
    </row>
    <row r="3" spans="2:35">
      <c r="D3" s="392"/>
      <c r="E3" s="392"/>
      <c r="F3" s="392"/>
      <c r="G3" s="392"/>
      <c r="H3" s="392"/>
      <c r="I3" s="392"/>
      <c r="J3" s="392"/>
      <c r="K3" s="392"/>
      <c r="L3" s="392"/>
      <c r="M3" s="141"/>
    </row>
    <row r="4" spans="2:35">
      <c r="D4" s="390" t="s">
        <v>37</v>
      </c>
      <c r="E4" s="391"/>
      <c r="F4" s="391"/>
      <c r="G4" s="391"/>
      <c r="H4" s="391"/>
      <c r="I4" s="391"/>
      <c r="J4" s="391"/>
      <c r="K4" s="391"/>
      <c r="L4" s="391"/>
      <c r="M4" s="391"/>
      <c r="O4" s="386" t="s">
        <v>38</v>
      </c>
      <c r="P4" s="387"/>
      <c r="Q4" s="387"/>
      <c r="R4" s="387"/>
      <c r="S4" s="387"/>
      <c r="T4" s="387"/>
      <c r="U4" s="387"/>
      <c r="V4" s="387"/>
      <c r="W4" s="387"/>
      <c r="X4" s="387"/>
      <c r="Z4" s="386" t="s">
        <v>39</v>
      </c>
      <c r="AA4" s="387"/>
      <c r="AB4" s="387"/>
      <c r="AC4" s="387"/>
      <c r="AD4" s="387"/>
      <c r="AE4" s="387"/>
      <c r="AF4" s="387"/>
      <c r="AG4" s="387"/>
      <c r="AH4" s="387"/>
      <c r="AI4" s="387"/>
    </row>
    <row r="5" spans="2:35" ht="27" customHeight="1">
      <c r="B5" s="388" t="s">
        <v>62</v>
      </c>
      <c r="C5" s="389"/>
      <c r="D5" s="142">
        <v>2011</v>
      </c>
      <c r="E5" s="142">
        <v>2012</v>
      </c>
      <c r="F5" s="292">
        <v>2013</v>
      </c>
      <c r="G5" s="292">
        <v>2014</v>
      </c>
      <c r="H5" s="292">
        <v>2015</v>
      </c>
      <c r="I5" s="292">
        <v>2016</v>
      </c>
      <c r="J5" s="292">
        <v>2017</v>
      </c>
      <c r="K5" s="292">
        <v>2018</v>
      </c>
      <c r="L5" s="292">
        <v>2019</v>
      </c>
      <c r="M5" s="142">
        <v>2020</v>
      </c>
      <c r="N5" s="143"/>
      <c r="O5" s="142">
        <v>2011</v>
      </c>
      <c r="P5" s="142">
        <v>2012</v>
      </c>
      <c r="Q5" s="142">
        <v>2013</v>
      </c>
      <c r="R5" s="142">
        <v>2014</v>
      </c>
      <c r="S5" s="142">
        <v>2015</v>
      </c>
      <c r="T5" s="142">
        <v>2016</v>
      </c>
      <c r="U5" s="142">
        <v>2017</v>
      </c>
      <c r="V5" s="142">
        <v>2018</v>
      </c>
      <c r="W5" s="142">
        <v>2019</v>
      </c>
      <c r="X5" s="142">
        <v>2020</v>
      </c>
      <c r="Z5" s="142">
        <v>2011</v>
      </c>
      <c r="AA5" s="142">
        <v>2012</v>
      </c>
      <c r="AB5" s="142">
        <v>2013</v>
      </c>
      <c r="AC5" s="142">
        <v>2014</v>
      </c>
      <c r="AD5" s="142">
        <v>2015</v>
      </c>
      <c r="AE5" s="142">
        <v>2016</v>
      </c>
      <c r="AF5" s="142">
        <v>2017</v>
      </c>
      <c r="AG5" s="142">
        <v>2018</v>
      </c>
      <c r="AH5" s="142">
        <v>2019</v>
      </c>
      <c r="AI5" s="142">
        <v>2020</v>
      </c>
    </row>
    <row r="6" spans="2:35">
      <c r="B6" s="393" t="s">
        <v>28</v>
      </c>
      <c r="C6" s="394"/>
      <c r="D6" s="38">
        <v>176291985</v>
      </c>
      <c r="E6" s="38">
        <v>200548462</v>
      </c>
      <c r="F6" s="38">
        <v>222745970</v>
      </c>
      <c r="G6" s="38">
        <v>220713333</v>
      </c>
      <c r="H6" s="38">
        <v>212626773</v>
      </c>
      <c r="I6" s="38">
        <v>208185792</v>
      </c>
      <c r="J6" s="38">
        <v>208918294</v>
      </c>
      <c r="K6" s="38">
        <v>190818447</v>
      </c>
      <c r="L6" s="38">
        <v>188835828</v>
      </c>
      <c r="M6" s="144">
        <v>174934531</v>
      </c>
      <c r="O6" s="145">
        <v>1</v>
      </c>
      <c r="P6" s="146">
        <v>1</v>
      </c>
      <c r="Q6" s="146">
        <v>1</v>
      </c>
      <c r="R6" s="146">
        <v>1</v>
      </c>
      <c r="S6" s="146">
        <v>1</v>
      </c>
      <c r="T6" s="146">
        <v>1</v>
      </c>
      <c r="U6" s="146">
        <v>1</v>
      </c>
      <c r="V6" s="146">
        <v>1</v>
      </c>
      <c r="W6" s="146">
        <v>1</v>
      </c>
      <c r="X6" s="146">
        <v>1</v>
      </c>
      <c r="Z6" s="147">
        <v>0</v>
      </c>
      <c r="AA6" s="148">
        <f t="shared" ref="AA6:AI8" si="0">(E6-D6)/D6</f>
        <v>0.13759262509863962</v>
      </c>
      <c r="AB6" s="148">
        <f t="shared" si="0"/>
        <v>0.11068401013217444</v>
      </c>
      <c r="AC6" s="148">
        <f t="shared" si="0"/>
        <v>-9.125359260147332E-3</v>
      </c>
      <c r="AD6" s="148">
        <f t="shared" si="0"/>
        <v>-3.6638294071704311E-2</v>
      </c>
      <c r="AE6" s="148">
        <f t="shared" si="0"/>
        <v>-2.0886273808990177E-2</v>
      </c>
      <c r="AF6" s="148">
        <f t="shared" si="0"/>
        <v>3.5185013970597955E-3</v>
      </c>
      <c r="AG6" s="148">
        <f t="shared" si="0"/>
        <v>-8.6636008046284352E-2</v>
      </c>
      <c r="AH6" s="148">
        <f t="shared" si="0"/>
        <v>-1.0390080367858774E-2</v>
      </c>
      <c r="AI6" s="148">
        <f t="shared" si="0"/>
        <v>-7.3615781217110987E-2</v>
      </c>
    </row>
    <row r="7" spans="2:35">
      <c r="B7" s="396" t="s">
        <v>3</v>
      </c>
      <c r="C7" s="397"/>
      <c r="D7" s="149">
        <v>-136036306</v>
      </c>
      <c r="E7" s="149">
        <v>-155455466</v>
      </c>
      <c r="F7" s="293">
        <v>-160125385</v>
      </c>
      <c r="G7" s="293">
        <v>-156567077</v>
      </c>
      <c r="H7" s="293">
        <v>-156316175</v>
      </c>
      <c r="I7" s="293">
        <v>-151154151</v>
      </c>
      <c r="J7" s="293">
        <v>-166415292</v>
      </c>
      <c r="K7" s="293">
        <v>-150563092</v>
      </c>
      <c r="L7" s="293">
        <v>-142067922</v>
      </c>
      <c r="M7" s="149">
        <v>-129041516</v>
      </c>
      <c r="O7" s="145">
        <f t="shared" ref="O7:X7" si="1">(D7/D$6)</f>
        <v>-0.77165337947723489</v>
      </c>
      <c r="P7" s="146">
        <f t="shared" si="1"/>
        <v>-0.77515162395012538</v>
      </c>
      <c r="Q7" s="146">
        <f t="shared" si="1"/>
        <v>-0.71886995306806223</v>
      </c>
      <c r="R7" s="146">
        <f t="shared" si="1"/>
        <v>-0.70936845940340176</v>
      </c>
      <c r="S7" s="146">
        <f t="shared" si="1"/>
        <v>-0.73516694438098817</v>
      </c>
      <c r="T7" s="146">
        <f t="shared" si="1"/>
        <v>-0.7260541151626716</v>
      </c>
      <c r="U7" s="146">
        <f t="shared" si="1"/>
        <v>-0.79655682043813736</v>
      </c>
      <c r="V7" s="146">
        <f t="shared" si="1"/>
        <v>-0.78903845182221821</v>
      </c>
      <c r="W7" s="146">
        <f t="shared" si="1"/>
        <v>-0.75233563198610809</v>
      </c>
      <c r="X7" s="146">
        <f t="shared" si="1"/>
        <v>-0.73765605488146879</v>
      </c>
      <c r="Z7" s="147">
        <v>0</v>
      </c>
      <c r="AA7" s="148">
        <f t="shared" si="0"/>
        <v>0.14274983326877458</v>
      </c>
      <c r="AB7" s="148">
        <f t="shared" si="0"/>
        <v>3.0040236732492894E-2</v>
      </c>
      <c r="AC7" s="148">
        <f t="shared" si="0"/>
        <v>-2.2222010582519443E-2</v>
      </c>
      <c r="AD7" s="148">
        <f t="shared" si="0"/>
        <v>-1.6025208160461474E-3</v>
      </c>
      <c r="AE7" s="148">
        <f t="shared" si="0"/>
        <v>-3.3022967712714311E-2</v>
      </c>
      <c r="AF7" s="148">
        <f t="shared" si="0"/>
        <v>0.10096408797929737</v>
      </c>
      <c r="AG7" s="148">
        <f t="shared" si="0"/>
        <v>-9.5256870985149608E-2</v>
      </c>
      <c r="AH7" s="148">
        <f t="shared" si="0"/>
        <v>-5.6422659013936831E-2</v>
      </c>
      <c r="AI7" s="148">
        <f t="shared" si="0"/>
        <v>-9.1691395331312014E-2</v>
      </c>
    </row>
    <row r="8" spans="2:35">
      <c r="B8" s="150"/>
      <c r="C8" s="151" t="s">
        <v>7</v>
      </c>
      <c r="D8" s="152">
        <f>D6+D7</f>
        <v>40255679</v>
      </c>
      <c r="E8" s="152">
        <f>E6+E7</f>
        <v>45092996</v>
      </c>
      <c r="F8" s="294">
        <f t="shared" ref="F8:M8" si="2">F6+F7</f>
        <v>62620585</v>
      </c>
      <c r="G8" s="294">
        <f t="shared" si="2"/>
        <v>64146256</v>
      </c>
      <c r="H8" s="294">
        <f t="shared" si="2"/>
        <v>56310598</v>
      </c>
      <c r="I8" s="294">
        <f t="shared" si="2"/>
        <v>57031641</v>
      </c>
      <c r="J8" s="294">
        <f t="shared" si="2"/>
        <v>42503002</v>
      </c>
      <c r="K8" s="294">
        <f t="shared" si="2"/>
        <v>40255355</v>
      </c>
      <c r="L8" s="294">
        <f t="shared" si="2"/>
        <v>46767906</v>
      </c>
      <c r="M8" s="152">
        <f t="shared" si="2"/>
        <v>45893015</v>
      </c>
      <c r="O8" s="153">
        <f>(D8/D6)</f>
        <v>0.22834662052276511</v>
      </c>
      <c r="P8" s="154">
        <f t="shared" ref="P8:X8" si="3">(E8/E$6)</f>
        <v>0.22484837604987468</v>
      </c>
      <c r="Q8" s="154">
        <f t="shared" si="3"/>
        <v>0.28113004693193777</v>
      </c>
      <c r="R8" s="154">
        <f t="shared" si="3"/>
        <v>0.29063154059659824</v>
      </c>
      <c r="S8" s="154">
        <f t="shared" si="3"/>
        <v>0.26483305561901183</v>
      </c>
      <c r="T8" s="154">
        <f t="shared" si="3"/>
        <v>0.2739458848373284</v>
      </c>
      <c r="U8" s="154">
        <f t="shared" si="3"/>
        <v>0.20344317956186259</v>
      </c>
      <c r="V8" s="154">
        <f t="shared" si="3"/>
        <v>0.21096154817778179</v>
      </c>
      <c r="W8" s="154">
        <f t="shared" si="3"/>
        <v>0.24766436801389194</v>
      </c>
      <c r="X8" s="154">
        <f t="shared" si="3"/>
        <v>0.26234394511853121</v>
      </c>
      <c r="Z8" s="155">
        <v>0</v>
      </c>
      <c r="AA8" s="156">
        <f t="shared" si="0"/>
        <v>0.12016483438274635</v>
      </c>
      <c r="AB8" s="156">
        <f t="shared" si="0"/>
        <v>0.38869870167863763</v>
      </c>
      <c r="AC8" s="156">
        <f t="shared" si="0"/>
        <v>2.4363729594669228E-2</v>
      </c>
      <c r="AD8" s="156">
        <f t="shared" si="0"/>
        <v>-0.12215300609282637</v>
      </c>
      <c r="AE8" s="156">
        <f t="shared" si="0"/>
        <v>1.2804747695984333E-2</v>
      </c>
      <c r="AF8" s="156">
        <f t="shared" si="0"/>
        <v>-0.25474699211267654</v>
      </c>
      <c r="AG8" s="156">
        <f t="shared" si="0"/>
        <v>-5.2882076423684143E-2</v>
      </c>
      <c r="AH8" s="156">
        <f t="shared" si="0"/>
        <v>0.16178098541175454</v>
      </c>
      <c r="AI8" s="156">
        <f t="shared" si="0"/>
        <v>-1.8707080877215242E-2</v>
      </c>
    </row>
    <row r="9" spans="2:35" s="157" customFormat="1">
      <c r="B9" s="158"/>
      <c r="C9" s="159"/>
      <c r="D9" s="38"/>
      <c r="E9" s="38"/>
      <c r="F9" s="38"/>
      <c r="G9" s="38"/>
      <c r="H9" s="38"/>
      <c r="I9" s="38"/>
      <c r="J9" s="38"/>
      <c r="K9" s="38"/>
      <c r="L9" s="38"/>
      <c r="M9" s="38"/>
      <c r="O9" s="145"/>
      <c r="P9" s="146"/>
      <c r="Q9" s="146"/>
      <c r="R9" s="146"/>
      <c r="S9" s="146"/>
      <c r="T9" s="146"/>
      <c r="U9" s="146"/>
      <c r="V9" s="146"/>
      <c r="W9" s="146"/>
      <c r="X9" s="146"/>
      <c r="Z9" s="147"/>
      <c r="AA9" s="148"/>
      <c r="AB9" s="148"/>
      <c r="AC9" s="148"/>
      <c r="AD9" s="148"/>
      <c r="AE9" s="148"/>
      <c r="AF9" s="148"/>
      <c r="AG9" s="148"/>
      <c r="AH9" s="148"/>
      <c r="AI9" s="148"/>
    </row>
    <row r="10" spans="2:35" ht="15" customHeight="1">
      <c r="B10" s="150"/>
      <c r="C10" s="160" t="s">
        <v>4</v>
      </c>
      <c r="D10" s="38">
        <v>2228062</v>
      </c>
      <c r="E10" s="38">
        <v>2870847</v>
      </c>
      <c r="F10" s="38">
        <v>2665277</v>
      </c>
      <c r="G10" s="38">
        <v>3562018</v>
      </c>
      <c r="H10" s="38">
        <v>3439668</v>
      </c>
      <c r="I10" s="38">
        <v>8741403</v>
      </c>
      <c r="J10" s="38">
        <v>9913468</v>
      </c>
      <c r="K10" s="38">
        <v>4780300</v>
      </c>
      <c r="L10" s="38">
        <v>4696589</v>
      </c>
      <c r="M10" s="38">
        <v>4059223</v>
      </c>
      <c r="O10" s="145">
        <f t="shared" ref="O10:X13" si="4">(D10/D$6)</f>
        <v>1.2638475878526186E-2</v>
      </c>
      <c r="P10" s="146">
        <f t="shared" si="4"/>
        <v>1.4314978890239508E-2</v>
      </c>
      <c r="Q10" s="146">
        <f t="shared" si="4"/>
        <v>1.1965545325017552E-2</v>
      </c>
      <c r="R10" s="146">
        <f t="shared" si="4"/>
        <v>1.6138662542874108E-2</v>
      </c>
      <c r="S10" s="146">
        <f t="shared" si="4"/>
        <v>1.617702207238032E-2</v>
      </c>
      <c r="T10" s="146">
        <f t="shared" si="4"/>
        <v>4.1988470567674477E-2</v>
      </c>
      <c r="U10" s="146">
        <f t="shared" si="4"/>
        <v>4.745141179450757E-2</v>
      </c>
      <c r="V10" s="146">
        <f t="shared" si="4"/>
        <v>2.5051561183704635E-2</v>
      </c>
      <c r="W10" s="146">
        <f t="shared" si="4"/>
        <v>2.4871281312145912E-2</v>
      </c>
      <c r="X10" s="146">
        <f t="shared" si="4"/>
        <v>2.3204240905416208E-2</v>
      </c>
      <c r="Z10" s="147">
        <v>0</v>
      </c>
      <c r="AA10" s="148">
        <f t="shared" ref="AA10:AI13" si="5">(E10-D10)/D10</f>
        <v>0.28849511369073211</v>
      </c>
      <c r="AB10" s="148">
        <f t="shared" si="5"/>
        <v>-7.1606045184574446E-2</v>
      </c>
      <c r="AC10" s="148">
        <f t="shared" si="5"/>
        <v>0.33645320917863319</v>
      </c>
      <c r="AD10" s="148">
        <f t="shared" si="5"/>
        <v>-3.43485069418515E-2</v>
      </c>
      <c r="AE10" s="148">
        <f t="shared" si="5"/>
        <v>1.5413507931579442</v>
      </c>
      <c r="AF10" s="148">
        <f t="shared" si="5"/>
        <v>0.13408202321755444</v>
      </c>
      <c r="AG10" s="148">
        <f t="shared" si="5"/>
        <v>-0.51779740450062484</v>
      </c>
      <c r="AH10" s="148">
        <f t="shared" si="5"/>
        <v>-1.7511662447963518E-2</v>
      </c>
      <c r="AI10" s="148">
        <f t="shared" si="5"/>
        <v>-0.13570827679407332</v>
      </c>
    </row>
    <row r="11" spans="2:35" ht="15" customHeight="1">
      <c r="B11" s="161"/>
      <c r="C11" s="162" t="s">
        <v>29</v>
      </c>
      <c r="D11" s="149">
        <v>-11335988</v>
      </c>
      <c r="E11" s="149">
        <v>-11013658</v>
      </c>
      <c r="F11" s="293">
        <v>-12210019</v>
      </c>
      <c r="G11" s="293">
        <v>-14382021</v>
      </c>
      <c r="H11" s="293">
        <v>-15279049</v>
      </c>
      <c r="I11" s="293">
        <v>-17621688</v>
      </c>
      <c r="J11" s="293">
        <v>-19340443</v>
      </c>
      <c r="K11" s="207">
        <v>-19809120</v>
      </c>
      <c r="L11" s="207">
        <v>-22077552</v>
      </c>
      <c r="M11" s="163">
        <v>-23854566</v>
      </c>
      <c r="O11" s="145">
        <f t="shared" si="4"/>
        <v>-6.4302344771941841E-2</v>
      </c>
      <c r="P11" s="146">
        <f t="shared" si="4"/>
        <v>-5.4917688673174668E-2</v>
      </c>
      <c r="Q11" s="146">
        <f t="shared" si="4"/>
        <v>-5.4815891843071278E-2</v>
      </c>
      <c r="R11" s="146">
        <f t="shared" si="4"/>
        <v>-6.5161541464284808E-2</v>
      </c>
      <c r="S11" s="146">
        <f t="shared" si="4"/>
        <v>-7.1858537776896048E-2</v>
      </c>
      <c r="T11" s="146">
        <f t="shared" si="4"/>
        <v>-8.4644047178781531E-2</v>
      </c>
      <c r="U11" s="146">
        <f t="shared" si="4"/>
        <v>-9.2574195536940393E-2</v>
      </c>
      <c r="V11" s="146">
        <f t="shared" si="4"/>
        <v>-0.10381134691867605</v>
      </c>
      <c r="W11" s="146">
        <f t="shared" si="4"/>
        <v>-0.11691400002757951</v>
      </c>
      <c r="X11" s="146">
        <f t="shared" si="4"/>
        <v>-0.136362820214152</v>
      </c>
      <c r="Z11" s="147">
        <v>0</v>
      </c>
      <c r="AA11" s="148">
        <f t="shared" si="5"/>
        <v>-2.8434222054575218E-2</v>
      </c>
      <c r="AB11" s="148">
        <f t="shared" si="5"/>
        <v>0.10862521788855256</v>
      </c>
      <c r="AC11" s="148">
        <f t="shared" si="5"/>
        <v>0.17788686487711444</v>
      </c>
      <c r="AD11" s="148">
        <f t="shared" si="5"/>
        <v>6.2371484508331618E-2</v>
      </c>
      <c r="AE11" s="148">
        <f t="shared" si="5"/>
        <v>0.15332361326938607</v>
      </c>
      <c r="AF11" s="148">
        <f t="shared" si="5"/>
        <v>9.7536342715862409E-2</v>
      </c>
      <c r="AG11" s="148">
        <f t="shared" si="5"/>
        <v>2.4233002315407148E-2</v>
      </c>
      <c r="AH11" s="148">
        <f t="shared" si="5"/>
        <v>0.11451452664227386</v>
      </c>
      <c r="AI11" s="148">
        <f t="shared" si="5"/>
        <v>8.0489630372062984E-2</v>
      </c>
    </row>
    <row r="12" spans="2:35" ht="15" customHeight="1">
      <c r="B12" s="161"/>
      <c r="C12" s="162" t="s">
        <v>36</v>
      </c>
      <c r="D12" s="149">
        <v>-8570829</v>
      </c>
      <c r="E12" s="149">
        <v>-8356522</v>
      </c>
      <c r="F12" s="293">
        <v>-10626307</v>
      </c>
      <c r="G12" s="293">
        <v>-9720822</v>
      </c>
      <c r="H12" s="293">
        <v>-10415146</v>
      </c>
      <c r="I12" s="293">
        <v>-8108751</v>
      </c>
      <c r="J12" s="293">
        <v>-8412472</v>
      </c>
      <c r="K12" s="207">
        <v>-10500656</v>
      </c>
      <c r="L12" s="207">
        <v>-5780005</v>
      </c>
      <c r="M12" s="163">
        <v>-6155279</v>
      </c>
      <c r="N12" s="164"/>
      <c r="O12" s="145">
        <f t="shared" si="4"/>
        <v>-4.8617235775069413E-2</v>
      </c>
      <c r="P12" s="146">
        <f t="shared" si="4"/>
        <v>-4.166834248771252E-2</v>
      </c>
      <c r="Q12" s="146">
        <f t="shared" si="4"/>
        <v>-4.7705945027871885E-2</v>
      </c>
      <c r="R12" s="146">
        <f t="shared" si="4"/>
        <v>-4.4042749334042272E-2</v>
      </c>
      <c r="S12" s="146">
        <f t="shared" si="4"/>
        <v>-4.8983229407333385E-2</v>
      </c>
      <c r="T12" s="146">
        <f t="shared" si="4"/>
        <v>-3.8949588836494665E-2</v>
      </c>
      <c r="U12" s="146">
        <f t="shared" si="4"/>
        <v>-4.0266804016693719E-2</v>
      </c>
      <c r="V12" s="146">
        <f t="shared" si="4"/>
        <v>-5.5029564306222446E-2</v>
      </c>
      <c r="W12" s="146">
        <f t="shared" si="4"/>
        <v>-3.0608624757373904E-2</v>
      </c>
      <c r="X12" s="146">
        <f t="shared" si="4"/>
        <v>-3.5186186311037697E-2</v>
      </c>
      <c r="Z12" s="147">
        <v>0</v>
      </c>
      <c r="AA12" s="148">
        <f t="shared" si="5"/>
        <v>-2.5004232379388272E-2</v>
      </c>
      <c r="AB12" s="148">
        <f t="shared" si="5"/>
        <v>0.2716183838204459</v>
      </c>
      <c r="AC12" s="148">
        <f t="shared" si="5"/>
        <v>-8.5211635613388542E-2</v>
      </c>
      <c r="AD12" s="148">
        <f t="shared" si="5"/>
        <v>7.1426469901413686E-2</v>
      </c>
      <c r="AE12" s="148">
        <f t="shared" si="5"/>
        <v>-0.22144624760901097</v>
      </c>
      <c r="AF12" s="148">
        <f t="shared" si="5"/>
        <v>3.7455953450784223E-2</v>
      </c>
      <c r="AG12" s="148">
        <f t="shared" si="5"/>
        <v>0.24822477863819339</v>
      </c>
      <c r="AH12" s="148">
        <f t="shared" si="5"/>
        <v>-0.44955772286988549</v>
      </c>
      <c r="AI12" s="148">
        <f t="shared" si="5"/>
        <v>6.4926241413285971E-2</v>
      </c>
    </row>
    <row r="13" spans="2:35" ht="15" customHeight="1">
      <c r="B13" s="161"/>
      <c r="C13" s="165" t="s">
        <v>43</v>
      </c>
      <c r="D13" s="166">
        <f t="shared" ref="D13:M13" si="6">D8+SUM(D10:D12)</f>
        <v>22576924</v>
      </c>
      <c r="E13" s="166">
        <f t="shared" si="6"/>
        <v>28593663</v>
      </c>
      <c r="F13" s="38">
        <f t="shared" si="6"/>
        <v>42449536</v>
      </c>
      <c r="G13" s="38">
        <f t="shared" si="6"/>
        <v>43605431</v>
      </c>
      <c r="H13" s="38">
        <f t="shared" si="6"/>
        <v>34056071</v>
      </c>
      <c r="I13" s="38">
        <f t="shared" si="6"/>
        <v>40042605</v>
      </c>
      <c r="J13" s="38">
        <f t="shared" si="6"/>
        <v>24663555</v>
      </c>
      <c r="K13" s="38">
        <f t="shared" si="6"/>
        <v>14725879</v>
      </c>
      <c r="L13" s="38">
        <f t="shared" si="6"/>
        <v>23606938</v>
      </c>
      <c r="M13" s="166">
        <f t="shared" si="6"/>
        <v>19942393</v>
      </c>
      <c r="O13" s="153">
        <f t="shared" si="4"/>
        <v>0.12806551585428005</v>
      </c>
      <c r="P13" s="154">
        <f t="shared" si="4"/>
        <v>0.14257732377922699</v>
      </c>
      <c r="Q13" s="154">
        <f t="shared" si="4"/>
        <v>0.19057375538601215</v>
      </c>
      <c r="R13" s="154">
        <f t="shared" si="4"/>
        <v>0.19756591234114523</v>
      </c>
      <c r="S13" s="154">
        <f t="shared" si="4"/>
        <v>0.16016831050716271</v>
      </c>
      <c r="T13" s="154">
        <f t="shared" si="4"/>
        <v>0.19234071938972666</v>
      </c>
      <c r="U13" s="154">
        <f t="shared" si="4"/>
        <v>0.11805359180273604</v>
      </c>
      <c r="V13" s="154">
        <f t="shared" si="4"/>
        <v>7.7172198136587919E-2</v>
      </c>
      <c r="W13" s="154">
        <f t="shared" si="4"/>
        <v>0.12501302454108443</v>
      </c>
      <c r="X13" s="154">
        <f t="shared" si="4"/>
        <v>0.11399917949875774</v>
      </c>
      <c r="Z13" s="167">
        <v>0</v>
      </c>
      <c r="AA13" s="168">
        <f t="shared" si="5"/>
        <v>0.26649950188076993</v>
      </c>
      <c r="AB13" s="168">
        <f t="shared" si="5"/>
        <v>0.48457845362449714</v>
      </c>
      <c r="AC13" s="168">
        <f t="shared" si="5"/>
        <v>2.7229861829349559E-2</v>
      </c>
      <c r="AD13" s="168">
        <f t="shared" si="5"/>
        <v>-0.21899473943968126</v>
      </c>
      <c r="AE13" s="168">
        <f t="shared" si="5"/>
        <v>0.17578463469846536</v>
      </c>
      <c r="AF13" s="168">
        <f t="shared" si="5"/>
        <v>-0.38406717045506905</v>
      </c>
      <c r="AG13" s="168">
        <f t="shared" si="5"/>
        <v>-0.40292958577950339</v>
      </c>
      <c r="AH13" s="168">
        <f t="shared" si="5"/>
        <v>0.60309194446049708</v>
      </c>
      <c r="AI13" s="168">
        <f t="shared" si="5"/>
        <v>-0.15523169502118403</v>
      </c>
    </row>
    <row r="14" spans="2:35" s="157" customFormat="1" ht="15" customHeight="1">
      <c r="B14" s="169"/>
      <c r="C14" s="159"/>
      <c r="D14" s="38"/>
      <c r="E14" s="38"/>
      <c r="F14" s="38"/>
      <c r="G14" s="38"/>
      <c r="H14" s="38"/>
      <c r="I14" s="38"/>
      <c r="J14" s="38"/>
      <c r="K14" s="38"/>
      <c r="L14" s="38"/>
      <c r="M14" s="38"/>
      <c r="O14" s="170"/>
      <c r="P14" s="171"/>
      <c r="Q14" s="171"/>
      <c r="R14" s="171"/>
      <c r="S14" s="171"/>
      <c r="T14" s="171"/>
      <c r="U14" s="171"/>
      <c r="V14" s="171"/>
      <c r="W14" s="171"/>
      <c r="X14" s="171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</row>
    <row r="15" spans="2:35" ht="15" customHeight="1">
      <c r="B15" s="161"/>
      <c r="C15" s="162" t="s">
        <v>30</v>
      </c>
      <c r="D15" s="149">
        <v>0</v>
      </c>
      <c r="E15" s="149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07">
        <v>0</v>
      </c>
      <c r="L15" s="207">
        <v>0</v>
      </c>
      <c r="M15" s="163">
        <v>0</v>
      </c>
      <c r="O15" s="145">
        <f t="shared" ref="O15:X22" si="7">(D15/D$6)</f>
        <v>0</v>
      </c>
      <c r="P15" s="146">
        <f t="shared" si="7"/>
        <v>0</v>
      </c>
      <c r="Q15" s="146">
        <f t="shared" si="7"/>
        <v>0</v>
      </c>
      <c r="R15" s="146">
        <f t="shared" si="7"/>
        <v>0</v>
      </c>
      <c r="S15" s="146">
        <f t="shared" si="7"/>
        <v>0</v>
      </c>
      <c r="T15" s="146">
        <f t="shared" si="7"/>
        <v>0</v>
      </c>
      <c r="U15" s="146">
        <f t="shared" si="7"/>
        <v>0</v>
      </c>
      <c r="V15" s="146">
        <f t="shared" si="7"/>
        <v>0</v>
      </c>
      <c r="W15" s="146">
        <f t="shared" si="7"/>
        <v>0</v>
      </c>
      <c r="X15" s="146">
        <f t="shared" si="7"/>
        <v>0</v>
      </c>
      <c r="Z15" s="147">
        <v>0</v>
      </c>
      <c r="AA15" s="148">
        <v>0</v>
      </c>
      <c r="AB15" s="148">
        <v>0</v>
      </c>
      <c r="AC15" s="148">
        <v>0</v>
      </c>
      <c r="AD15" s="148">
        <v>0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</row>
    <row r="16" spans="2:35" ht="15" customHeight="1">
      <c r="B16" s="161"/>
      <c r="C16" s="159" t="s">
        <v>78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O16" s="145">
        <f t="shared" si="7"/>
        <v>0</v>
      </c>
      <c r="P16" s="146">
        <f t="shared" si="7"/>
        <v>0</v>
      </c>
      <c r="Q16" s="146">
        <f t="shared" si="7"/>
        <v>0</v>
      </c>
      <c r="R16" s="146">
        <f t="shared" si="7"/>
        <v>0</v>
      </c>
      <c r="S16" s="146">
        <f t="shared" si="7"/>
        <v>0</v>
      </c>
      <c r="T16" s="146">
        <f t="shared" si="7"/>
        <v>0</v>
      </c>
      <c r="U16" s="146">
        <f t="shared" si="7"/>
        <v>0</v>
      </c>
      <c r="V16" s="146">
        <f t="shared" si="7"/>
        <v>0</v>
      </c>
      <c r="W16" s="146">
        <f t="shared" si="7"/>
        <v>0</v>
      </c>
      <c r="X16" s="146">
        <f t="shared" si="7"/>
        <v>0</v>
      </c>
      <c r="Z16" s="174">
        <v>0</v>
      </c>
      <c r="AA16" s="148">
        <v>0</v>
      </c>
      <c r="AB16" s="148">
        <v>0</v>
      </c>
      <c r="AC16" s="148">
        <v>0</v>
      </c>
      <c r="AD16" s="148">
        <v>0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</row>
    <row r="17" spans="2:36" ht="15" customHeight="1">
      <c r="B17" s="161"/>
      <c r="C17" s="159" t="s">
        <v>89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O17" s="145">
        <f t="shared" si="7"/>
        <v>0</v>
      </c>
      <c r="P17" s="146">
        <f t="shared" si="7"/>
        <v>0</v>
      </c>
      <c r="Q17" s="146">
        <f t="shared" si="7"/>
        <v>0</v>
      </c>
      <c r="R17" s="146">
        <f t="shared" si="7"/>
        <v>0</v>
      </c>
      <c r="S17" s="146">
        <f t="shared" si="7"/>
        <v>0</v>
      </c>
      <c r="T17" s="146">
        <f t="shared" si="7"/>
        <v>0</v>
      </c>
      <c r="U17" s="146">
        <f t="shared" si="7"/>
        <v>0</v>
      </c>
      <c r="V17" s="146">
        <f t="shared" si="7"/>
        <v>0</v>
      </c>
      <c r="W17" s="146">
        <f t="shared" si="7"/>
        <v>0</v>
      </c>
      <c r="X17" s="146">
        <f t="shared" si="7"/>
        <v>0</v>
      </c>
      <c r="Z17" s="174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</row>
    <row r="18" spans="2:36" ht="15" customHeight="1">
      <c r="B18" s="169"/>
      <c r="C18" s="175" t="s">
        <v>31</v>
      </c>
      <c r="D18" s="176">
        <f t="shared" ref="D18:M18" si="8">D13+SUM(D15:D17)</f>
        <v>22576924</v>
      </c>
      <c r="E18" s="176">
        <f t="shared" si="8"/>
        <v>28593663</v>
      </c>
      <c r="F18" s="295">
        <f t="shared" si="8"/>
        <v>42449536</v>
      </c>
      <c r="G18" s="295">
        <f t="shared" si="8"/>
        <v>43605431</v>
      </c>
      <c r="H18" s="295">
        <f t="shared" si="8"/>
        <v>34056071</v>
      </c>
      <c r="I18" s="295">
        <f t="shared" si="8"/>
        <v>40042605</v>
      </c>
      <c r="J18" s="295">
        <f t="shared" si="8"/>
        <v>24663555</v>
      </c>
      <c r="K18" s="295">
        <f t="shared" si="8"/>
        <v>14725879</v>
      </c>
      <c r="L18" s="295">
        <f t="shared" si="8"/>
        <v>23606938</v>
      </c>
      <c r="M18" s="176">
        <f t="shared" si="8"/>
        <v>19942393</v>
      </c>
      <c r="O18" s="153">
        <f t="shared" si="7"/>
        <v>0.12806551585428005</v>
      </c>
      <c r="P18" s="154">
        <f t="shared" si="7"/>
        <v>0.14257732377922699</v>
      </c>
      <c r="Q18" s="154">
        <f t="shared" si="7"/>
        <v>0.19057375538601215</v>
      </c>
      <c r="R18" s="154">
        <f t="shared" si="7"/>
        <v>0.19756591234114523</v>
      </c>
      <c r="S18" s="154">
        <f t="shared" si="7"/>
        <v>0.16016831050716271</v>
      </c>
      <c r="T18" s="154">
        <f t="shared" si="7"/>
        <v>0.19234071938972666</v>
      </c>
      <c r="U18" s="154">
        <f t="shared" si="7"/>
        <v>0.11805359180273604</v>
      </c>
      <c r="V18" s="154">
        <f t="shared" si="7"/>
        <v>7.7172198136587919E-2</v>
      </c>
      <c r="W18" s="154">
        <f t="shared" si="7"/>
        <v>0.12501302454108443</v>
      </c>
      <c r="X18" s="154">
        <f t="shared" si="7"/>
        <v>0.11399917949875774</v>
      </c>
      <c r="Z18" s="155">
        <v>0</v>
      </c>
      <c r="AA18" s="156">
        <f t="shared" ref="AA15:AI22" si="9">(E18-D18)/D18</f>
        <v>0.26649950188076993</v>
      </c>
      <c r="AB18" s="156">
        <f t="shared" si="9"/>
        <v>0.48457845362449714</v>
      </c>
      <c r="AC18" s="156">
        <f t="shared" si="9"/>
        <v>2.7229861829349559E-2</v>
      </c>
      <c r="AD18" s="156">
        <f t="shared" si="9"/>
        <v>-0.21899473943968126</v>
      </c>
      <c r="AE18" s="156">
        <f t="shared" si="9"/>
        <v>0.17578463469846536</v>
      </c>
      <c r="AF18" s="156">
        <f t="shared" si="9"/>
        <v>-0.38406717045506905</v>
      </c>
      <c r="AG18" s="156">
        <f t="shared" si="9"/>
        <v>-0.40292958577950339</v>
      </c>
      <c r="AH18" s="156">
        <f t="shared" si="9"/>
        <v>0.60309194446049708</v>
      </c>
      <c r="AI18" s="156">
        <f t="shared" si="9"/>
        <v>-0.15523169502118403</v>
      </c>
    </row>
    <row r="19" spans="2:36" s="157" customFormat="1" ht="15" customHeight="1">
      <c r="B19" s="169"/>
      <c r="C19" s="177" t="s">
        <v>90</v>
      </c>
      <c r="D19" s="38">
        <v>0</v>
      </c>
      <c r="E19" s="38">
        <v>0</v>
      </c>
      <c r="F19" s="38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63">
        <v>0</v>
      </c>
      <c r="O19" s="178">
        <f t="shared" si="7"/>
        <v>0</v>
      </c>
      <c r="P19" s="179">
        <f t="shared" si="7"/>
        <v>0</v>
      </c>
      <c r="Q19" s="179">
        <f t="shared" si="7"/>
        <v>0</v>
      </c>
      <c r="R19" s="179">
        <f t="shared" si="7"/>
        <v>0</v>
      </c>
      <c r="S19" s="179">
        <f t="shared" si="7"/>
        <v>0</v>
      </c>
      <c r="T19" s="179">
        <f t="shared" si="7"/>
        <v>0</v>
      </c>
      <c r="U19" s="179">
        <f t="shared" si="7"/>
        <v>0</v>
      </c>
      <c r="V19" s="179">
        <f t="shared" si="7"/>
        <v>0</v>
      </c>
      <c r="W19" s="179">
        <f t="shared" si="7"/>
        <v>0</v>
      </c>
      <c r="X19" s="179">
        <f t="shared" si="7"/>
        <v>0</v>
      </c>
      <c r="Z19" s="174">
        <v>0</v>
      </c>
      <c r="AA19" s="148">
        <v>0</v>
      </c>
      <c r="AB19" s="148">
        <v>0</v>
      </c>
      <c r="AC19" s="148">
        <v>0</v>
      </c>
      <c r="AD19" s="148">
        <v>0</v>
      </c>
      <c r="AE19" s="148">
        <v>0</v>
      </c>
      <c r="AF19" s="148">
        <v>0</v>
      </c>
      <c r="AG19" s="148">
        <v>0</v>
      </c>
      <c r="AH19" s="148">
        <v>0</v>
      </c>
      <c r="AI19" s="148">
        <v>0</v>
      </c>
    </row>
    <row r="20" spans="2:36" ht="15" customHeight="1">
      <c r="B20" s="161"/>
      <c r="C20" s="162" t="s">
        <v>49</v>
      </c>
      <c r="D20" s="163">
        <v>-4722703</v>
      </c>
      <c r="E20" s="163">
        <v>-6852338</v>
      </c>
      <c r="F20" s="207">
        <v>-10366391</v>
      </c>
      <c r="G20" s="207">
        <v>-10134691</v>
      </c>
      <c r="H20" s="207">
        <v>-8762135</v>
      </c>
      <c r="I20" s="207">
        <v>-10300180</v>
      </c>
      <c r="J20" s="207">
        <v>-6830538</v>
      </c>
      <c r="K20" s="207">
        <v>-3654038</v>
      </c>
      <c r="L20" s="207">
        <v>-6181604</v>
      </c>
      <c r="M20" s="163">
        <v>-5698242</v>
      </c>
      <c r="O20" s="145">
        <f t="shared" si="7"/>
        <v>-2.678909650940739E-2</v>
      </c>
      <c r="P20" s="146">
        <f t="shared" si="7"/>
        <v>-3.4167990777211742E-2</v>
      </c>
      <c r="Q20" s="146">
        <f t="shared" si="7"/>
        <v>-4.6539073187272482E-2</v>
      </c>
      <c r="R20" s="146">
        <f t="shared" si="7"/>
        <v>-4.5917892055936646E-2</v>
      </c>
      <c r="S20" s="146">
        <f t="shared" si="7"/>
        <v>-4.1208992058587093E-2</v>
      </c>
      <c r="T20" s="146">
        <f t="shared" si="7"/>
        <v>-4.9475902755169769E-2</v>
      </c>
      <c r="U20" s="146">
        <f t="shared" si="7"/>
        <v>-3.2694781625969047E-2</v>
      </c>
      <c r="V20" s="146">
        <f t="shared" si="7"/>
        <v>-1.9149291158417195E-2</v>
      </c>
      <c r="W20" s="146">
        <f t="shared" si="7"/>
        <v>-3.2735334525607077E-2</v>
      </c>
      <c r="X20" s="146">
        <f t="shared" si="7"/>
        <v>-3.2573568908473537E-2</v>
      </c>
      <c r="Z20" s="147">
        <v>0</v>
      </c>
      <c r="AA20" s="148">
        <f t="shared" si="9"/>
        <v>0.45093561886063976</v>
      </c>
      <c r="AB20" s="148">
        <f t="shared" si="9"/>
        <v>0.51282540353380113</v>
      </c>
      <c r="AC20" s="148">
        <f t="shared" si="9"/>
        <v>-2.2351076666894003E-2</v>
      </c>
      <c r="AD20" s="148">
        <f t="shared" si="9"/>
        <v>-0.13543146012049109</v>
      </c>
      <c r="AE20" s="148">
        <f t="shared" si="9"/>
        <v>0.17553313205057899</v>
      </c>
      <c r="AF20" s="148">
        <f t="shared" si="9"/>
        <v>-0.33685255985817725</v>
      </c>
      <c r="AG20" s="148">
        <f t="shared" si="9"/>
        <v>-0.46504389551745412</v>
      </c>
      <c r="AH20" s="148">
        <f t="shared" si="9"/>
        <v>0.69171858639674788</v>
      </c>
      <c r="AI20" s="148">
        <f t="shared" si="9"/>
        <v>-7.819362094369034E-2</v>
      </c>
    </row>
    <row r="21" spans="2:36" ht="15" customHeight="1">
      <c r="B21" s="161"/>
      <c r="C21" s="162" t="s">
        <v>97</v>
      </c>
      <c r="D21" s="163">
        <v>0</v>
      </c>
      <c r="E21" s="163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163">
        <v>0</v>
      </c>
      <c r="O21" s="180">
        <f t="shared" si="7"/>
        <v>0</v>
      </c>
      <c r="P21" s="181">
        <f t="shared" si="7"/>
        <v>0</v>
      </c>
      <c r="Q21" s="181">
        <f t="shared" si="7"/>
        <v>0</v>
      </c>
      <c r="R21" s="181">
        <f t="shared" si="7"/>
        <v>0</v>
      </c>
      <c r="S21" s="181">
        <f t="shared" si="7"/>
        <v>0</v>
      </c>
      <c r="T21" s="181">
        <f t="shared" si="7"/>
        <v>0</v>
      </c>
      <c r="U21" s="181">
        <f t="shared" si="7"/>
        <v>0</v>
      </c>
      <c r="V21" s="181">
        <f t="shared" si="7"/>
        <v>0</v>
      </c>
      <c r="W21" s="181">
        <f t="shared" si="7"/>
        <v>0</v>
      </c>
      <c r="X21" s="181">
        <f t="shared" si="7"/>
        <v>0</v>
      </c>
      <c r="Z21" s="147">
        <v>0</v>
      </c>
      <c r="AA21" s="148">
        <v>0</v>
      </c>
      <c r="AB21" s="148">
        <v>0</v>
      </c>
      <c r="AC21" s="148">
        <v>0</v>
      </c>
      <c r="AD21" s="148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</row>
    <row r="22" spans="2:36" ht="15" customHeight="1">
      <c r="B22" s="182"/>
      <c r="C22" s="183" t="s">
        <v>52</v>
      </c>
      <c r="D22" s="184">
        <f>SUM(D18:D21)</f>
        <v>17854221</v>
      </c>
      <c r="E22" s="184">
        <f>SUM(E18:E21)</f>
        <v>21741325</v>
      </c>
      <c r="F22" s="296">
        <f t="shared" ref="F22:L22" si="10">SUM(F18:F21)</f>
        <v>32083145</v>
      </c>
      <c r="G22" s="296">
        <f t="shared" si="10"/>
        <v>33470740</v>
      </c>
      <c r="H22" s="296">
        <f t="shared" si="10"/>
        <v>25293936</v>
      </c>
      <c r="I22" s="296">
        <f t="shared" si="10"/>
        <v>29742425</v>
      </c>
      <c r="J22" s="296">
        <f t="shared" si="10"/>
        <v>17833017</v>
      </c>
      <c r="K22" s="296">
        <f t="shared" si="10"/>
        <v>11071841</v>
      </c>
      <c r="L22" s="296">
        <f t="shared" si="10"/>
        <v>17425334</v>
      </c>
      <c r="M22" s="184">
        <f>SUM(M18+M20)</f>
        <v>14244151</v>
      </c>
      <c r="O22" s="185">
        <f t="shared" si="7"/>
        <v>0.10127641934487265</v>
      </c>
      <c r="P22" s="186">
        <f t="shared" si="7"/>
        <v>0.10840933300201525</v>
      </c>
      <c r="Q22" s="186">
        <f t="shared" si="7"/>
        <v>0.14403468219873966</v>
      </c>
      <c r="R22" s="186">
        <f t="shared" si="7"/>
        <v>0.1516480202852086</v>
      </c>
      <c r="S22" s="186">
        <f t="shared" si="7"/>
        <v>0.11895931844857562</v>
      </c>
      <c r="T22" s="186">
        <f t="shared" si="7"/>
        <v>0.14286481663455688</v>
      </c>
      <c r="U22" s="186">
        <f t="shared" si="7"/>
        <v>8.5358810176766997E-2</v>
      </c>
      <c r="V22" s="186">
        <f t="shared" si="7"/>
        <v>5.8022906978170724E-2</v>
      </c>
      <c r="W22" s="186">
        <f t="shared" si="7"/>
        <v>9.2277690015477365E-2</v>
      </c>
      <c r="X22" s="186">
        <f t="shared" si="7"/>
        <v>8.1425610590284206E-2</v>
      </c>
      <c r="Z22" s="187">
        <v>0</v>
      </c>
      <c r="AA22" s="188">
        <f t="shared" si="9"/>
        <v>0.21771344714507568</v>
      </c>
      <c r="AB22" s="188">
        <f t="shared" si="9"/>
        <v>0.47567570053803071</v>
      </c>
      <c r="AC22" s="188">
        <f t="shared" si="9"/>
        <v>4.3249968168644314E-2</v>
      </c>
      <c r="AD22" s="188">
        <f t="shared" si="9"/>
        <v>-0.24429707858266653</v>
      </c>
      <c r="AE22" s="188">
        <f t="shared" si="9"/>
        <v>0.17587175835346464</v>
      </c>
      <c r="AF22" s="188">
        <f t="shared" si="9"/>
        <v>-0.40041819051405525</v>
      </c>
      <c r="AG22" s="188">
        <f t="shared" si="9"/>
        <v>-0.37913808975789121</v>
      </c>
      <c r="AH22" s="188">
        <f t="shared" si="9"/>
        <v>0.57384250731201791</v>
      </c>
      <c r="AI22" s="188">
        <f t="shared" si="9"/>
        <v>-0.18256080486032578</v>
      </c>
    </row>
    <row r="23" spans="2:36" ht="15" customHeight="1">
      <c r="B23" s="161"/>
      <c r="C23" s="162"/>
      <c r="D23" s="189"/>
      <c r="E23" s="190"/>
      <c r="F23" s="190"/>
      <c r="G23" s="190"/>
      <c r="H23" s="190"/>
      <c r="I23" s="190"/>
      <c r="J23" s="190"/>
      <c r="K23" s="190"/>
      <c r="L23" s="190"/>
      <c r="M23" s="190"/>
      <c r="O23" s="145"/>
      <c r="P23" s="146"/>
      <c r="Q23" s="146"/>
      <c r="R23" s="146"/>
      <c r="S23" s="146"/>
      <c r="T23" s="146"/>
      <c r="U23" s="146"/>
      <c r="V23" s="146"/>
      <c r="W23" s="146"/>
      <c r="X23" s="146"/>
      <c r="Z23" s="191"/>
      <c r="AA23" s="192"/>
      <c r="AB23" s="192"/>
      <c r="AC23" s="192"/>
      <c r="AD23" s="192"/>
      <c r="AE23" s="192"/>
      <c r="AF23" s="192"/>
      <c r="AG23" s="192"/>
      <c r="AH23" s="192"/>
      <c r="AI23" s="192"/>
    </row>
    <row r="24" spans="2:36" ht="15" customHeight="1">
      <c r="B24" s="396" t="s">
        <v>33</v>
      </c>
      <c r="C24" s="397"/>
      <c r="D24" s="193"/>
      <c r="E24" s="194"/>
      <c r="F24" s="263"/>
      <c r="G24" s="263"/>
      <c r="H24" s="263"/>
      <c r="I24" s="263"/>
      <c r="J24" s="263"/>
      <c r="K24" s="263"/>
      <c r="L24" s="263"/>
      <c r="M24" s="194"/>
      <c r="O24" s="145"/>
      <c r="P24" s="146"/>
      <c r="Q24" s="146"/>
      <c r="R24" s="146"/>
      <c r="S24" s="146"/>
      <c r="T24" s="146"/>
      <c r="U24" s="146"/>
      <c r="V24" s="146"/>
      <c r="W24" s="146"/>
      <c r="X24" s="146"/>
      <c r="Z24" s="191"/>
      <c r="AA24" s="192"/>
      <c r="AB24" s="192"/>
      <c r="AC24" s="192"/>
      <c r="AD24" s="192"/>
      <c r="AE24" s="192"/>
      <c r="AF24" s="192"/>
      <c r="AG24" s="192"/>
      <c r="AH24" s="192"/>
      <c r="AI24" s="192"/>
    </row>
    <row r="25" spans="2:36" ht="15" customHeight="1">
      <c r="B25" s="161"/>
      <c r="C25" s="195" t="s">
        <v>51</v>
      </c>
      <c r="D25" s="82">
        <f t="shared" ref="D25:M25" si="11">D22</f>
        <v>17854221</v>
      </c>
      <c r="E25" s="82">
        <f t="shared" si="11"/>
        <v>21741325</v>
      </c>
      <c r="F25" s="99">
        <f t="shared" si="11"/>
        <v>32083145</v>
      </c>
      <c r="G25" s="293">
        <f t="shared" si="11"/>
        <v>33470740</v>
      </c>
      <c r="H25" s="99">
        <f t="shared" si="11"/>
        <v>25293936</v>
      </c>
      <c r="I25" s="99">
        <f t="shared" si="11"/>
        <v>29742425</v>
      </c>
      <c r="J25" s="99">
        <f t="shared" si="11"/>
        <v>17833017</v>
      </c>
      <c r="K25" s="38">
        <f t="shared" si="11"/>
        <v>11071841</v>
      </c>
      <c r="L25" s="38">
        <f t="shared" si="11"/>
        <v>17425334</v>
      </c>
      <c r="M25" s="39">
        <f t="shared" si="11"/>
        <v>14244151</v>
      </c>
      <c r="O25" s="145">
        <f t="shared" ref="O25:X25" si="12">D25/D28</f>
        <v>1</v>
      </c>
      <c r="P25" s="146">
        <f t="shared" si="12"/>
        <v>1</v>
      </c>
      <c r="Q25" s="146">
        <f t="shared" si="12"/>
        <v>1</v>
      </c>
      <c r="R25" s="146">
        <f t="shared" si="12"/>
        <v>1</v>
      </c>
      <c r="S25" s="146">
        <f t="shared" si="12"/>
        <v>1</v>
      </c>
      <c r="T25" s="146">
        <f t="shared" si="12"/>
        <v>1</v>
      </c>
      <c r="U25" s="146">
        <f t="shared" si="12"/>
        <v>1</v>
      </c>
      <c r="V25" s="146">
        <f t="shared" si="12"/>
        <v>1</v>
      </c>
      <c r="W25" s="146">
        <f t="shared" si="12"/>
        <v>1</v>
      </c>
      <c r="X25" s="146">
        <f t="shared" si="12"/>
        <v>1</v>
      </c>
      <c r="Z25" s="147">
        <v>0</v>
      </c>
      <c r="AA25" s="148">
        <f t="shared" ref="AA25:AI28" si="13">(E25-D25)/D25</f>
        <v>0.21771344714507568</v>
      </c>
      <c r="AB25" s="148">
        <f t="shared" si="13"/>
        <v>0.47567570053803071</v>
      </c>
      <c r="AC25" s="148">
        <f t="shared" si="13"/>
        <v>4.3249968168644314E-2</v>
      </c>
      <c r="AD25" s="148">
        <f t="shared" si="13"/>
        <v>-0.24429707858266653</v>
      </c>
      <c r="AE25" s="148">
        <f t="shared" si="13"/>
        <v>0.17587175835346464</v>
      </c>
      <c r="AF25" s="148">
        <f t="shared" si="13"/>
        <v>-0.40041819051405525</v>
      </c>
      <c r="AG25" s="148">
        <f t="shared" si="13"/>
        <v>-0.37913808975789121</v>
      </c>
      <c r="AH25" s="148">
        <f t="shared" si="13"/>
        <v>0.57384250731201791</v>
      </c>
      <c r="AI25" s="148">
        <f t="shared" si="13"/>
        <v>-0.18256080486032578</v>
      </c>
    </row>
    <row r="26" spans="2:36" ht="15" customHeight="1">
      <c r="B26" s="161"/>
      <c r="C26" s="195" t="s">
        <v>50</v>
      </c>
      <c r="D26" s="196">
        <v>0</v>
      </c>
      <c r="E26" s="149">
        <v>0</v>
      </c>
      <c r="F26" s="293">
        <v>0</v>
      </c>
      <c r="G26" s="99">
        <v>0</v>
      </c>
      <c r="H26" s="99">
        <v>0</v>
      </c>
      <c r="I26" s="99">
        <v>0</v>
      </c>
      <c r="J26" s="99">
        <v>0</v>
      </c>
      <c r="K26" s="297">
        <v>0</v>
      </c>
      <c r="L26" s="297">
        <v>0</v>
      </c>
      <c r="M26" s="1">
        <v>0</v>
      </c>
      <c r="O26" s="145">
        <f t="shared" ref="O26:W26" si="14">D26/D28</f>
        <v>0</v>
      </c>
      <c r="P26" s="146">
        <f t="shared" si="14"/>
        <v>0</v>
      </c>
      <c r="Q26" s="146">
        <f t="shared" si="14"/>
        <v>0</v>
      </c>
      <c r="R26" s="146">
        <f t="shared" si="14"/>
        <v>0</v>
      </c>
      <c r="S26" s="146">
        <f t="shared" si="14"/>
        <v>0</v>
      </c>
      <c r="T26" s="146">
        <f t="shared" si="14"/>
        <v>0</v>
      </c>
      <c r="U26" s="146">
        <f t="shared" si="14"/>
        <v>0</v>
      </c>
      <c r="V26" s="146">
        <f t="shared" si="14"/>
        <v>0</v>
      </c>
      <c r="W26" s="146">
        <f t="shared" si="14"/>
        <v>0</v>
      </c>
      <c r="X26" s="146">
        <f>M27/M28</f>
        <v>0</v>
      </c>
      <c r="Z26" s="147">
        <v>0</v>
      </c>
      <c r="AA26" s="148">
        <v>0</v>
      </c>
      <c r="AB26" s="148">
        <v>0</v>
      </c>
      <c r="AC26" s="148">
        <v>0</v>
      </c>
      <c r="AD26" s="148">
        <v>0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</row>
    <row r="27" spans="2:36" ht="15" customHeight="1">
      <c r="B27" s="161"/>
      <c r="C27" s="195" t="s">
        <v>91</v>
      </c>
      <c r="D27" s="197">
        <v>0</v>
      </c>
      <c r="E27" s="149">
        <v>0</v>
      </c>
      <c r="F27" s="293">
        <v>0</v>
      </c>
      <c r="G27" s="99">
        <v>0</v>
      </c>
      <c r="H27" s="99">
        <v>0</v>
      </c>
      <c r="I27" s="99">
        <v>0</v>
      </c>
      <c r="J27" s="99">
        <v>0</v>
      </c>
      <c r="K27" s="297">
        <v>0</v>
      </c>
      <c r="L27" s="297">
        <v>0</v>
      </c>
      <c r="M27" s="39">
        <v>0</v>
      </c>
      <c r="O27" s="180">
        <f t="shared" ref="O27:X27" si="15">D27/D28</f>
        <v>0</v>
      </c>
      <c r="P27" s="181">
        <f t="shared" si="15"/>
        <v>0</v>
      </c>
      <c r="Q27" s="181">
        <f t="shared" si="15"/>
        <v>0</v>
      </c>
      <c r="R27" s="181">
        <f t="shared" si="15"/>
        <v>0</v>
      </c>
      <c r="S27" s="181">
        <f t="shared" si="15"/>
        <v>0</v>
      </c>
      <c r="T27" s="181">
        <f t="shared" si="15"/>
        <v>0</v>
      </c>
      <c r="U27" s="181">
        <f t="shared" si="15"/>
        <v>0</v>
      </c>
      <c r="V27" s="181">
        <f t="shared" si="15"/>
        <v>0</v>
      </c>
      <c r="W27" s="181">
        <f t="shared" si="15"/>
        <v>0</v>
      </c>
      <c r="X27" s="198">
        <f t="shared" si="15"/>
        <v>0</v>
      </c>
      <c r="Z27" s="147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</row>
    <row r="28" spans="2:36" ht="15" customHeight="1">
      <c r="B28" s="199"/>
      <c r="C28" s="200" t="s">
        <v>32</v>
      </c>
      <c r="D28" s="201">
        <f t="shared" ref="D28:M28" si="16">SUM(D25:D27)</f>
        <v>17854221</v>
      </c>
      <c r="E28" s="201">
        <f t="shared" si="16"/>
        <v>21741325</v>
      </c>
      <c r="F28" s="298">
        <f t="shared" si="16"/>
        <v>32083145</v>
      </c>
      <c r="G28" s="298">
        <f t="shared" si="16"/>
        <v>33470740</v>
      </c>
      <c r="H28" s="298">
        <f t="shared" si="16"/>
        <v>25293936</v>
      </c>
      <c r="I28" s="298">
        <f t="shared" si="16"/>
        <v>29742425</v>
      </c>
      <c r="J28" s="298">
        <f t="shared" si="16"/>
        <v>17833017</v>
      </c>
      <c r="K28" s="298">
        <f t="shared" si="16"/>
        <v>11071841</v>
      </c>
      <c r="L28" s="298">
        <f t="shared" si="16"/>
        <v>17425334</v>
      </c>
      <c r="M28" s="201">
        <f t="shared" si="16"/>
        <v>14244151</v>
      </c>
      <c r="O28" s="202">
        <v>1</v>
      </c>
      <c r="P28" s="203">
        <v>1</v>
      </c>
      <c r="Q28" s="203">
        <v>1</v>
      </c>
      <c r="R28" s="203">
        <v>1</v>
      </c>
      <c r="S28" s="203">
        <v>1</v>
      </c>
      <c r="T28" s="203">
        <v>1</v>
      </c>
      <c r="U28" s="203">
        <v>1</v>
      </c>
      <c r="V28" s="203">
        <v>1</v>
      </c>
      <c r="W28" s="203">
        <v>1</v>
      </c>
      <c r="X28" s="203">
        <v>1</v>
      </c>
      <c r="Z28" s="204">
        <v>0</v>
      </c>
      <c r="AA28" s="205">
        <f t="shared" si="13"/>
        <v>0.21771344714507568</v>
      </c>
      <c r="AB28" s="205">
        <f t="shared" si="13"/>
        <v>0.47567570053803071</v>
      </c>
      <c r="AC28" s="205">
        <f t="shared" si="13"/>
        <v>4.3249968168644314E-2</v>
      </c>
      <c r="AD28" s="205">
        <f t="shared" si="13"/>
        <v>-0.24429707858266653</v>
      </c>
      <c r="AE28" s="205">
        <f t="shared" si="13"/>
        <v>0.17587175835346464</v>
      </c>
      <c r="AF28" s="205">
        <f t="shared" si="13"/>
        <v>-0.40041819051405525</v>
      </c>
      <c r="AG28" s="205">
        <f t="shared" si="13"/>
        <v>-0.37913808975789121</v>
      </c>
      <c r="AH28" s="205">
        <f t="shared" si="13"/>
        <v>0.57384250731201791</v>
      </c>
      <c r="AI28" s="205">
        <f t="shared" si="13"/>
        <v>-0.18256080486032578</v>
      </c>
    </row>
    <row r="29" spans="2:36" ht="15" customHeight="1">
      <c r="B29" s="169"/>
      <c r="C29" s="206"/>
      <c r="D29" s="207"/>
      <c r="E29" s="208"/>
      <c r="F29" s="208"/>
      <c r="G29" s="208"/>
      <c r="H29" s="208"/>
      <c r="I29" s="208"/>
      <c r="J29" s="208"/>
      <c r="K29" s="208"/>
      <c r="L29" s="208"/>
      <c r="M29" s="208"/>
      <c r="O29" s="209"/>
      <c r="P29" s="210"/>
      <c r="Q29" s="210"/>
      <c r="R29" s="210"/>
      <c r="S29" s="210"/>
      <c r="T29" s="210"/>
      <c r="U29" s="210"/>
      <c r="V29" s="210"/>
      <c r="W29" s="210"/>
      <c r="X29" s="210"/>
      <c r="Y29" s="157"/>
      <c r="Z29" s="172"/>
      <c r="AA29" s="173"/>
      <c r="AB29" s="173"/>
      <c r="AC29" s="173"/>
      <c r="AD29" s="173"/>
      <c r="AE29" s="173"/>
      <c r="AF29" s="173"/>
      <c r="AG29" s="173"/>
      <c r="AH29" s="173"/>
      <c r="AI29" s="173"/>
      <c r="AJ29" s="157"/>
    </row>
    <row r="30" spans="2:36" ht="15" customHeight="1">
      <c r="B30" s="211"/>
      <c r="C30" s="212"/>
      <c r="D30" s="213"/>
      <c r="E30" s="214"/>
      <c r="F30" s="214"/>
      <c r="G30" s="214"/>
      <c r="H30" s="214"/>
      <c r="I30" s="214"/>
      <c r="J30" s="214"/>
      <c r="K30" s="214"/>
      <c r="L30" s="214"/>
      <c r="M30" s="214"/>
      <c r="O30" s="215"/>
      <c r="P30" s="216"/>
      <c r="Q30" s="216"/>
      <c r="R30" s="216"/>
      <c r="S30" s="216"/>
      <c r="T30" s="216"/>
      <c r="U30" s="216"/>
      <c r="V30" s="216"/>
      <c r="W30" s="216"/>
      <c r="X30" s="216"/>
      <c r="Y30" s="157"/>
      <c r="Z30" s="217"/>
      <c r="AA30" s="218"/>
      <c r="AB30" s="218"/>
      <c r="AC30" s="218"/>
      <c r="AD30" s="218"/>
      <c r="AE30" s="218"/>
      <c r="AF30" s="218"/>
      <c r="AG30" s="218"/>
      <c r="AH30" s="218"/>
      <c r="AI30" s="218"/>
      <c r="AJ30" s="157"/>
    </row>
    <row r="31" spans="2:36" ht="15" hidden="1" customHeight="1">
      <c r="B31" s="28"/>
      <c r="C31" s="219"/>
      <c r="D31" s="82"/>
      <c r="E31" s="82"/>
      <c r="F31" s="99"/>
      <c r="G31" s="263"/>
      <c r="H31" s="99"/>
      <c r="I31" s="99"/>
      <c r="J31" s="99"/>
      <c r="K31" s="38"/>
      <c r="L31" s="38"/>
      <c r="M31" s="39"/>
      <c r="O31" s="145"/>
      <c r="P31" s="146"/>
      <c r="Q31" s="146"/>
      <c r="R31" s="146"/>
      <c r="S31" s="146"/>
      <c r="T31" s="146"/>
      <c r="U31" s="146"/>
      <c r="V31" s="146"/>
      <c r="W31" s="146"/>
      <c r="X31" s="146"/>
      <c r="Z31" s="220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2:36" ht="15" hidden="1" customHeight="1">
      <c r="B32" s="399" t="s">
        <v>53</v>
      </c>
      <c r="C32" s="400"/>
      <c r="D32" s="82"/>
      <c r="E32" s="82"/>
      <c r="F32" s="99"/>
      <c r="G32" s="263"/>
      <c r="H32" s="99"/>
      <c r="I32" s="99"/>
      <c r="J32" s="99"/>
      <c r="K32" s="38"/>
      <c r="L32" s="38"/>
      <c r="M32" s="39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Z32" s="220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2:35" ht="15" hidden="1" customHeight="1">
      <c r="B33" s="28"/>
      <c r="C33" s="219" t="s">
        <v>1</v>
      </c>
      <c r="D33" s="222">
        <v>31.6</v>
      </c>
      <c r="E33" s="222">
        <v>20.5</v>
      </c>
      <c r="F33" s="134">
        <v>24.3</v>
      </c>
      <c r="G33" s="300">
        <v>-16.399999999999999</v>
      </c>
      <c r="H33" s="300">
        <v>49.6</v>
      </c>
      <c r="I33" s="300">
        <v>52.6</v>
      </c>
      <c r="J33" s="300">
        <v>59.8</v>
      </c>
      <c r="K33" s="299">
        <v>65.8</v>
      </c>
      <c r="L33" s="299">
        <v>19.78</v>
      </c>
      <c r="M33" s="224"/>
      <c r="O33" s="145"/>
      <c r="P33" s="146"/>
      <c r="Q33" s="146"/>
      <c r="R33" s="146"/>
      <c r="S33" s="146"/>
      <c r="T33" s="146"/>
      <c r="U33" s="146"/>
      <c r="V33" s="146"/>
      <c r="W33" s="146"/>
      <c r="X33" s="146"/>
      <c r="Z33" s="220"/>
      <c r="AA33" s="221"/>
      <c r="AB33" s="221"/>
      <c r="AC33" s="221"/>
      <c r="AD33" s="221"/>
      <c r="AE33" s="221"/>
      <c r="AF33" s="221"/>
      <c r="AG33" s="221"/>
      <c r="AH33" s="221"/>
      <c r="AI33" s="221"/>
    </row>
    <row r="34" spans="2:35" ht="15" hidden="1" customHeight="1">
      <c r="B34" s="225"/>
      <c r="C34" s="226" t="s">
        <v>34</v>
      </c>
      <c r="D34" s="222">
        <v>31.3</v>
      </c>
      <c r="E34" s="222">
        <v>20.5</v>
      </c>
      <c r="F34" s="134">
        <v>0</v>
      </c>
      <c r="G34" s="300">
        <v>0</v>
      </c>
      <c r="H34" s="300"/>
      <c r="I34" s="300"/>
      <c r="J34" s="300"/>
      <c r="K34" s="300"/>
      <c r="L34" s="300">
        <v>19.64</v>
      </c>
      <c r="M34" s="223"/>
      <c r="N34" s="227"/>
      <c r="O34" s="145"/>
      <c r="P34" s="146"/>
      <c r="Q34" s="146"/>
      <c r="R34" s="146"/>
      <c r="S34" s="146"/>
      <c r="T34" s="146"/>
      <c r="U34" s="146"/>
      <c r="V34" s="146"/>
      <c r="W34" s="146"/>
      <c r="X34" s="146"/>
      <c r="Z34" s="220"/>
      <c r="AA34" s="221"/>
      <c r="AB34" s="221"/>
      <c r="AC34" s="221"/>
      <c r="AD34" s="221"/>
      <c r="AE34" s="221"/>
      <c r="AF34" s="221"/>
      <c r="AG34" s="221"/>
      <c r="AH34" s="221"/>
      <c r="AI34" s="221"/>
    </row>
    <row r="35" spans="2:35" ht="15" hidden="1" customHeight="1">
      <c r="B35" s="225"/>
      <c r="C35" s="228" t="s">
        <v>35</v>
      </c>
      <c r="D35" s="222">
        <v>9</v>
      </c>
      <c r="E35" s="222">
        <v>8.6</v>
      </c>
      <c r="F35" s="134">
        <v>10.1</v>
      </c>
      <c r="G35" s="300">
        <v>11.5</v>
      </c>
      <c r="H35" s="300"/>
      <c r="I35" s="300"/>
      <c r="J35" s="300"/>
      <c r="K35" s="300"/>
      <c r="L35" s="300"/>
      <c r="M35" s="223"/>
      <c r="N35" s="227"/>
      <c r="O35" s="145"/>
      <c r="P35" s="146"/>
      <c r="Q35" s="146"/>
      <c r="R35" s="146"/>
      <c r="S35" s="146"/>
      <c r="T35" s="146"/>
      <c r="U35" s="146"/>
      <c r="V35" s="146"/>
      <c r="W35" s="146"/>
      <c r="X35" s="146"/>
      <c r="Z35" s="220"/>
      <c r="AA35" s="221"/>
      <c r="AB35" s="221"/>
      <c r="AC35" s="221"/>
      <c r="AD35" s="221"/>
      <c r="AE35" s="221"/>
      <c r="AF35" s="221"/>
      <c r="AG35" s="221"/>
      <c r="AH35" s="221"/>
      <c r="AI35" s="221"/>
    </row>
    <row r="36" spans="2:35" ht="15" hidden="1" customHeight="1">
      <c r="B36" s="105"/>
      <c r="C36" s="229"/>
      <c r="D36" s="230"/>
      <c r="E36" s="230"/>
      <c r="F36" s="308"/>
      <c r="G36" s="308"/>
      <c r="H36" s="308"/>
      <c r="I36" s="308"/>
      <c r="J36" s="308"/>
      <c r="K36" s="301"/>
      <c r="L36" s="301"/>
      <c r="M36" s="231"/>
      <c r="O36" s="232"/>
      <c r="P36" s="233"/>
      <c r="Q36" s="233"/>
      <c r="R36" s="233"/>
      <c r="S36" s="233"/>
      <c r="T36" s="233"/>
      <c r="U36" s="233"/>
      <c r="V36" s="233"/>
      <c r="W36" s="233"/>
      <c r="X36" s="233"/>
      <c r="Z36" s="234"/>
      <c r="AA36" s="235"/>
      <c r="AB36" s="235"/>
      <c r="AC36" s="235"/>
      <c r="AD36" s="235"/>
      <c r="AE36" s="235"/>
      <c r="AF36" s="235"/>
      <c r="AG36" s="235"/>
      <c r="AH36" s="235"/>
      <c r="AI36" s="235"/>
    </row>
    <row r="37" spans="2:35" s="236" customFormat="1">
      <c r="B37" s="237"/>
      <c r="C37" s="23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</row>
    <row r="38" spans="2:35" s="236" customFormat="1">
      <c r="B38" s="345"/>
      <c r="C38" s="398"/>
      <c r="D38" s="99"/>
      <c r="E38" s="99"/>
      <c r="F38" s="99"/>
      <c r="G38" s="99"/>
      <c r="H38" s="99"/>
      <c r="I38" s="99"/>
      <c r="J38" s="99"/>
      <c r="K38" s="38"/>
      <c r="L38" s="38"/>
      <c r="M38" s="38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2:35" s="236" customFormat="1">
      <c r="B39" s="20"/>
      <c r="C39" s="237"/>
      <c r="D39" s="239"/>
      <c r="E39" s="239"/>
      <c r="F39" s="239"/>
      <c r="G39" s="239"/>
      <c r="H39" s="239"/>
      <c r="I39" s="239"/>
      <c r="J39" s="239"/>
      <c r="K39" s="239"/>
      <c r="L39" s="243"/>
      <c r="M39" s="239"/>
      <c r="O39" s="244"/>
      <c r="P39" s="241"/>
      <c r="Q39" s="241"/>
      <c r="R39" s="241"/>
      <c r="S39" s="241"/>
      <c r="T39" s="241"/>
      <c r="U39" s="241"/>
      <c r="V39" s="241"/>
      <c r="W39" s="241"/>
      <c r="X39" s="241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</row>
    <row r="40" spans="2:35">
      <c r="B40" s="246"/>
      <c r="C40" s="246"/>
      <c r="D40" s="99"/>
      <c r="E40" s="20"/>
      <c r="F40" s="263"/>
      <c r="G40" s="263"/>
      <c r="H40" s="263"/>
      <c r="I40" s="263"/>
      <c r="J40" s="263"/>
      <c r="K40" s="30"/>
      <c r="L40" s="30"/>
      <c r="M40" s="30"/>
      <c r="N40" s="157"/>
      <c r="O40" s="208"/>
      <c r="P40" s="4"/>
      <c r="Q40" s="4"/>
      <c r="R40" s="4"/>
      <c r="S40" s="4"/>
      <c r="T40" s="4"/>
      <c r="U40" s="4"/>
      <c r="V40" s="4"/>
      <c r="W40" s="4"/>
      <c r="X40" s="4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2:35">
      <c r="D41" s="247"/>
    </row>
    <row r="48" spans="2:35">
      <c r="C48" s="1"/>
    </row>
    <row r="51" spans="3:14" ht="13.5" customHeight="1">
      <c r="C51" s="1"/>
    </row>
    <row r="55" spans="3:14">
      <c r="C55" s="248" t="s">
        <v>68</v>
      </c>
      <c r="D55" s="249">
        <f t="shared" ref="D55:L55" si="17">SUM(D11:D12)</f>
        <v>-19906817</v>
      </c>
      <c r="E55" s="249">
        <f t="shared" si="17"/>
        <v>-19370180</v>
      </c>
      <c r="F55" s="302">
        <f t="shared" si="17"/>
        <v>-22836326</v>
      </c>
      <c r="G55" s="302">
        <f t="shared" si="17"/>
        <v>-24102843</v>
      </c>
      <c r="H55" s="302">
        <f t="shared" si="17"/>
        <v>-25694195</v>
      </c>
      <c r="I55" s="302">
        <f t="shared" si="17"/>
        <v>-25730439</v>
      </c>
      <c r="J55" s="302">
        <f t="shared" si="17"/>
        <v>-27752915</v>
      </c>
      <c r="K55" s="302">
        <f t="shared" si="17"/>
        <v>-30309776</v>
      </c>
      <c r="L55" s="302">
        <f t="shared" si="17"/>
        <v>-27857557</v>
      </c>
      <c r="M55" s="249">
        <f>SUM(M11:M12)</f>
        <v>-30009845</v>
      </c>
    </row>
    <row r="56" spans="3:14" s="250" customFormat="1" ht="12.45">
      <c r="C56" s="248" t="s">
        <v>98</v>
      </c>
      <c r="D56" s="249">
        <f>D55+D15</f>
        <v>-19906817</v>
      </c>
      <c r="E56" s="249">
        <f t="shared" ref="E56:L56" si="18">E55+E15</f>
        <v>-19370180</v>
      </c>
      <c r="F56" s="302">
        <f t="shared" si="18"/>
        <v>-22836326</v>
      </c>
      <c r="G56" s="302">
        <f t="shared" si="18"/>
        <v>-24102843</v>
      </c>
      <c r="H56" s="302">
        <f t="shared" si="18"/>
        <v>-25694195</v>
      </c>
      <c r="I56" s="302">
        <f t="shared" si="18"/>
        <v>-25730439</v>
      </c>
      <c r="J56" s="302">
        <f t="shared" si="18"/>
        <v>-27752915</v>
      </c>
      <c r="K56" s="302">
        <f t="shared" si="18"/>
        <v>-30309776</v>
      </c>
      <c r="L56" s="302">
        <f t="shared" si="18"/>
        <v>-27857557</v>
      </c>
      <c r="M56" s="249">
        <f>M55+M15</f>
        <v>-30009845</v>
      </c>
    </row>
    <row r="57" spans="3:14" s="1" customFormat="1" ht="12.45">
      <c r="C57" s="251" t="s">
        <v>69</v>
      </c>
      <c r="D57" s="252">
        <f>-D56</f>
        <v>19906817</v>
      </c>
      <c r="E57" s="252">
        <f t="shared" ref="E57:M57" si="19">-E56</f>
        <v>19370180</v>
      </c>
      <c r="F57" s="252">
        <f t="shared" si="19"/>
        <v>22836326</v>
      </c>
      <c r="G57" s="252">
        <f t="shared" si="19"/>
        <v>24102843</v>
      </c>
      <c r="H57" s="252">
        <f t="shared" si="19"/>
        <v>25694195</v>
      </c>
      <c r="I57" s="252">
        <f t="shared" si="19"/>
        <v>25730439</v>
      </c>
      <c r="J57" s="252">
        <f t="shared" si="19"/>
        <v>27752915</v>
      </c>
      <c r="K57" s="252">
        <f t="shared" si="19"/>
        <v>30309776</v>
      </c>
      <c r="L57" s="252">
        <f t="shared" si="19"/>
        <v>27857557</v>
      </c>
      <c r="M57" s="252">
        <f t="shared" si="19"/>
        <v>30009845</v>
      </c>
    </row>
    <row r="58" spans="3:14" s="1" customFormat="1" ht="12.45">
      <c r="C58" s="251" t="s">
        <v>46</v>
      </c>
      <c r="D58" s="253">
        <f t="shared" ref="D58:L58" si="20">D8-D57+D10</f>
        <v>22576924</v>
      </c>
      <c r="E58" s="253">
        <f t="shared" si="20"/>
        <v>28593663</v>
      </c>
      <c r="F58" s="303">
        <f t="shared" si="20"/>
        <v>42449536</v>
      </c>
      <c r="G58" s="303">
        <f t="shared" si="20"/>
        <v>43605431</v>
      </c>
      <c r="H58" s="303">
        <f t="shared" si="20"/>
        <v>34056071</v>
      </c>
      <c r="I58" s="303">
        <f t="shared" si="20"/>
        <v>40042605</v>
      </c>
      <c r="J58" s="303">
        <f t="shared" si="20"/>
        <v>24663555</v>
      </c>
      <c r="K58" s="303">
        <f t="shared" si="20"/>
        <v>14725879</v>
      </c>
      <c r="L58" s="303">
        <f t="shared" si="20"/>
        <v>23606938</v>
      </c>
      <c r="M58" s="253">
        <f>M8-M57+M10</f>
        <v>19942393</v>
      </c>
    </row>
    <row r="61" spans="3:14">
      <c r="D61" s="254"/>
      <c r="E61" s="255">
        <v>2009</v>
      </c>
      <c r="F61" s="304">
        <v>2010</v>
      </c>
      <c r="G61" s="304">
        <v>2011</v>
      </c>
      <c r="H61" s="304">
        <v>2012</v>
      </c>
      <c r="I61" s="304">
        <v>2013</v>
      </c>
      <c r="J61" s="304">
        <v>2014</v>
      </c>
      <c r="K61" s="304">
        <v>2015</v>
      </c>
      <c r="L61" s="304">
        <v>2016</v>
      </c>
      <c r="M61" s="255">
        <v>2017</v>
      </c>
      <c r="N61" s="255">
        <v>2018</v>
      </c>
    </row>
    <row r="62" spans="3:14">
      <c r="D62" s="254" t="s">
        <v>70</v>
      </c>
      <c r="E62" s="256">
        <f>D18</f>
        <v>22576924</v>
      </c>
      <c r="F62" s="305">
        <f t="shared" ref="F62:M62" si="21">E18</f>
        <v>28593663</v>
      </c>
      <c r="G62" s="305">
        <f t="shared" si="21"/>
        <v>42449536</v>
      </c>
      <c r="H62" s="305">
        <f t="shared" si="21"/>
        <v>43605431</v>
      </c>
      <c r="I62" s="305">
        <f t="shared" si="21"/>
        <v>34056071</v>
      </c>
      <c r="J62" s="305">
        <f t="shared" si="21"/>
        <v>40042605</v>
      </c>
      <c r="K62" s="305">
        <f t="shared" si="21"/>
        <v>24663555</v>
      </c>
      <c r="L62" s="305">
        <f t="shared" si="21"/>
        <v>14725879</v>
      </c>
      <c r="M62" s="256">
        <f t="shared" si="21"/>
        <v>23606938</v>
      </c>
      <c r="N62" s="256" t="e">
        <f>#REF!</f>
        <v>#REF!</v>
      </c>
    </row>
    <row r="63" spans="3:14">
      <c r="D63" s="254" t="s">
        <v>71</v>
      </c>
      <c r="E63" s="256">
        <f>D22</f>
        <v>17854221</v>
      </c>
      <c r="F63" s="305">
        <f t="shared" ref="F63:M63" si="22">E22</f>
        <v>21741325</v>
      </c>
      <c r="G63" s="305">
        <f t="shared" si="22"/>
        <v>32083145</v>
      </c>
      <c r="H63" s="305">
        <f t="shared" si="22"/>
        <v>33470740</v>
      </c>
      <c r="I63" s="305">
        <f t="shared" si="22"/>
        <v>25293936</v>
      </c>
      <c r="J63" s="305">
        <f t="shared" si="22"/>
        <v>29742425</v>
      </c>
      <c r="K63" s="305">
        <f t="shared" si="22"/>
        <v>17833017</v>
      </c>
      <c r="L63" s="305">
        <f t="shared" si="22"/>
        <v>11071841</v>
      </c>
      <c r="M63" s="256">
        <f t="shared" si="22"/>
        <v>17425334</v>
      </c>
      <c r="N63" s="256" t="e">
        <f>#REF!</f>
        <v>#REF!</v>
      </c>
    </row>
    <row r="83" spans="4:14">
      <c r="D83" s="254"/>
      <c r="E83" s="255">
        <v>2009</v>
      </c>
      <c r="F83" s="304">
        <v>2010</v>
      </c>
      <c r="G83" s="304">
        <v>2011</v>
      </c>
      <c r="H83" s="304">
        <v>2012</v>
      </c>
      <c r="I83" s="304">
        <v>2013</v>
      </c>
      <c r="J83" s="304">
        <v>2014</v>
      </c>
      <c r="K83" s="304">
        <v>2015</v>
      </c>
      <c r="L83" s="304">
        <v>2016</v>
      </c>
      <c r="M83" s="255">
        <v>2017</v>
      </c>
      <c r="N83" s="255">
        <v>2018</v>
      </c>
    </row>
    <row r="84" spans="4:14">
      <c r="D84" s="254" t="s">
        <v>28</v>
      </c>
      <c r="E84" s="11">
        <f>D6</f>
        <v>176291985</v>
      </c>
      <c r="F84" s="11">
        <f t="shared" ref="F84:M84" si="23">E6</f>
        <v>200548462</v>
      </c>
      <c r="G84" s="11">
        <f t="shared" si="23"/>
        <v>222745970</v>
      </c>
      <c r="H84" s="11">
        <f t="shared" si="23"/>
        <v>220713333</v>
      </c>
      <c r="I84" s="11">
        <f t="shared" si="23"/>
        <v>212626773</v>
      </c>
      <c r="J84" s="11">
        <f t="shared" si="23"/>
        <v>208185792</v>
      </c>
      <c r="K84" s="11">
        <f t="shared" si="23"/>
        <v>208918294</v>
      </c>
      <c r="L84" s="11">
        <f t="shared" si="23"/>
        <v>190818447</v>
      </c>
      <c r="M84" s="11">
        <f t="shared" si="23"/>
        <v>188835828</v>
      </c>
      <c r="N84" s="11" t="e">
        <f>#REF!</f>
        <v>#REF!</v>
      </c>
    </row>
    <row r="85" spans="4:14">
      <c r="D85" s="254" t="s">
        <v>72</v>
      </c>
      <c r="E85" s="254"/>
      <c r="F85" s="306">
        <f>(F84-E84)/E84</f>
        <v>0.13759262509863962</v>
      </c>
      <c r="G85" s="306">
        <f t="shared" ref="G85:M85" si="24">(G84-F84)/F84</f>
        <v>0.11068401013217444</v>
      </c>
      <c r="H85" s="306">
        <f t="shared" si="24"/>
        <v>-9.125359260147332E-3</v>
      </c>
      <c r="I85" s="306">
        <f t="shared" si="24"/>
        <v>-3.6638294071704311E-2</v>
      </c>
      <c r="J85" s="306">
        <f t="shared" si="24"/>
        <v>-2.0886273808990177E-2</v>
      </c>
      <c r="K85" s="306">
        <f t="shared" si="24"/>
        <v>3.5185013970597955E-3</v>
      </c>
      <c r="L85" s="306">
        <f t="shared" si="24"/>
        <v>-8.6636008046284352E-2</v>
      </c>
      <c r="M85" s="257">
        <f t="shared" si="24"/>
        <v>-1.0390080367858774E-2</v>
      </c>
      <c r="N85" s="257" t="e">
        <f>(N84-#REF!)/#REF!</f>
        <v>#REF!</v>
      </c>
    </row>
    <row r="114" spans="4:14">
      <c r="D114" s="254"/>
      <c r="E114" s="255">
        <v>2009</v>
      </c>
      <c r="F114" s="304">
        <v>2010</v>
      </c>
      <c r="G114" s="304">
        <v>2011</v>
      </c>
      <c r="H114" s="304">
        <v>2012</v>
      </c>
      <c r="I114" s="304">
        <v>2013</v>
      </c>
      <c r="J114" s="304">
        <v>2014</v>
      </c>
      <c r="K114" s="304">
        <v>2015</v>
      </c>
      <c r="L114" s="304">
        <v>2016</v>
      </c>
      <c r="M114" s="255">
        <v>2017</v>
      </c>
      <c r="N114" s="255">
        <v>2018</v>
      </c>
    </row>
    <row r="115" spans="4:14">
      <c r="D115" s="254" t="s">
        <v>73</v>
      </c>
      <c r="E115" s="258">
        <f>D22</f>
        <v>17854221</v>
      </c>
      <c r="F115" s="307">
        <f t="shared" ref="F115:M115" si="25">E22</f>
        <v>21741325</v>
      </c>
      <c r="G115" s="307">
        <f t="shared" si="25"/>
        <v>32083145</v>
      </c>
      <c r="H115" s="307">
        <f t="shared" si="25"/>
        <v>33470740</v>
      </c>
      <c r="I115" s="307">
        <f t="shared" si="25"/>
        <v>25293936</v>
      </c>
      <c r="J115" s="307">
        <f t="shared" si="25"/>
        <v>29742425</v>
      </c>
      <c r="K115" s="307">
        <f t="shared" si="25"/>
        <v>17833017</v>
      </c>
      <c r="L115" s="307">
        <f t="shared" si="25"/>
        <v>11071841</v>
      </c>
      <c r="M115" s="258">
        <f t="shared" si="25"/>
        <v>17425334</v>
      </c>
      <c r="N115" s="258" t="e">
        <f>#REF!</f>
        <v>#REF!</v>
      </c>
    </row>
    <row r="116" spans="4:14">
      <c r="D116" s="254" t="s">
        <v>74</v>
      </c>
      <c r="E116" s="257">
        <f>E115/D6</f>
        <v>0.10127641934487265</v>
      </c>
      <c r="F116" s="306">
        <f t="shared" ref="F116:M116" si="26">F115/E6</f>
        <v>0.10840933300201525</v>
      </c>
      <c r="G116" s="306">
        <f t="shared" si="26"/>
        <v>0.14403468219873966</v>
      </c>
      <c r="H116" s="306">
        <f t="shared" si="26"/>
        <v>0.1516480202852086</v>
      </c>
      <c r="I116" s="306">
        <f t="shared" si="26"/>
        <v>0.11895931844857562</v>
      </c>
      <c r="J116" s="306">
        <f t="shared" si="26"/>
        <v>0.14286481663455688</v>
      </c>
      <c r="K116" s="306">
        <f t="shared" si="26"/>
        <v>8.5358810176766997E-2</v>
      </c>
      <c r="L116" s="306">
        <f t="shared" si="26"/>
        <v>5.8022906978170724E-2</v>
      </c>
      <c r="M116" s="257">
        <f t="shared" si="26"/>
        <v>9.2277690015477365E-2</v>
      </c>
      <c r="N116" s="257" t="e">
        <f>N115/#REF!</f>
        <v>#REF!</v>
      </c>
    </row>
    <row r="133" spans="4:8">
      <c r="D133" s="395" t="s">
        <v>47</v>
      </c>
      <c r="E133" s="395"/>
      <c r="F133" s="395"/>
      <c r="G133" s="395"/>
      <c r="H133" s="395"/>
    </row>
    <row r="134" spans="4:8">
      <c r="D134" s="259" t="s">
        <v>45</v>
      </c>
      <c r="E134" s="259" t="s">
        <v>28</v>
      </c>
      <c r="F134" s="309" t="s">
        <v>75</v>
      </c>
      <c r="G134" s="309" t="s">
        <v>76</v>
      </c>
      <c r="H134" s="309" t="s">
        <v>77</v>
      </c>
    </row>
    <row r="135" spans="4:8" ht="14.6">
      <c r="D135" s="260">
        <v>2007</v>
      </c>
      <c r="E135" s="261">
        <f>D6</f>
        <v>176291985</v>
      </c>
      <c r="F135" s="262">
        <f>D57</f>
        <v>19906817</v>
      </c>
      <c r="G135" s="311">
        <f t="shared" ref="G135:G145" si="27">E135-F135</f>
        <v>156385168</v>
      </c>
      <c r="H135" s="310">
        <f>G135/E135</f>
        <v>0.88708041945298877</v>
      </c>
    </row>
    <row r="136" spans="4:8" ht="14.6">
      <c r="D136" s="260">
        <v>2008</v>
      </c>
      <c r="E136" s="261">
        <f>F84</f>
        <v>200548462</v>
      </c>
      <c r="F136" s="262">
        <f>E57</f>
        <v>19370180</v>
      </c>
      <c r="G136" s="311">
        <f t="shared" si="27"/>
        <v>181178282</v>
      </c>
      <c r="H136" s="310">
        <f t="shared" ref="H136:H141" si="28">G136/E136</f>
        <v>0.90341396883911285</v>
      </c>
    </row>
    <row r="137" spans="4:8" ht="14.6">
      <c r="D137" s="260">
        <v>2009</v>
      </c>
      <c r="E137" s="261">
        <f>G84</f>
        <v>222745970</v>
      </c>
      <c r="F137" s="262">
        <f>F57</f>
        <v>22836326</v>
      </c>
      <c r="G137" s="311">
        <f t="shared" si="27"/>
        <v>199909644</v>
      </c>
      <c r="H137" s="310">
        <f t="shared" si="28"/>
        <v>0.89747816312905682</v>
      </c>
    </row>
    <row r="138" spans="4:8" ht="14.6">
      <c r="D138" s="260">
        <v>2010</v>
      </c>
      <c r="E138" s="261">
        <f>H84</f>
        <v>220713333</v>
      </c>
      <c r="F138" s="262">
        <f>G57</f>
        <v>24102843</v>
      </c>
      <c r="G138" s="311">
        <f t="shared" si="27"/>
        <v>196610490</v>
      </c>
      <c r="H138" s="310">
        <f t="shared" si="28"/>
        <v>0.89079570920167295</v>
      </c>
    </row>
    <row r="139" spans="4:8" ht="14.6">
      <c r="D139" s="260">
        <v>2011</v>
      </c>
      <c r="E139" s="261">
        <f>I84</f>
        <v>212626773</v>
      </c>
      <c r="F139" s="262">
        <f>H57</f>
        <v>25694195</v>
      </c>
      <c r="G139" s="311">
        <f t="shared" si="27"/>
        <v>186932578</v>
      </c>
      <c r="H139" s="310">
        <f t="shared" si="28"/>
        <v>0.87915823281577055</v>
      </c>
    </row>
    <row r="140" spans="4:8" ht="14.6">
      <c r="D140" s="260">
        <v>2012</v>
      </c>
      <c r="E140" s="261">
        <f>J84</f>
        <v>208185792</v>
      </c>
      <c r="F140" s="262">
        <f>I57</f>
        <v>25730439</v>
      </c>
      <c r="G140" s="311">
        <f t="shared" si="27"/>
        <v>182455353</v>
      </c>
      <c r="H140" s="310">
        <f t="shared" si="28"/>
        <v>0.87640636398472382</v>
      </c>
    </row>
    <row r="141" spans="4:8" ht="14.6">
      <c r="D141" s="260">
        <v>2013</v>
      </c>
      <c r="E141" s="261">
        <f>K84</f>
        <v>208918294</v>
      </c>
      <c r="F141" s="262">
        <f>J57</f>
        <v>27752915</v>
      </c>
      <c r="G141" s="311">
        <f t="shared" si="27"/>
        <v>181165379</v>
      </c>
      <c r="H141" s="310">
        <f t="shared" si="28"/>
        <v>0.86715900044636585</v>
      </c>
    </row>
    <row r="142" spans="4:8" ht="14.6">
      <c r="D142" s="260">
        <v>2014</v>
      </c>
      <c r="E142" s="261">
        <f>L84</f>
        <v>190818447</v>
      </c>
      <c r="F142" s="262">
        <f>K57</f>
        <v>30309776</v>
      </c>
      <c r="G142" s="311">
        <f t="shared" si="27"/>
        <v>160508671</v>
      </c>
      <c r="H142" s="310">
        <f>G142/E142</f>
        <v>0.84115908877510148</v>
      </c>
    </row>
    <row r="143" spans="4:8" ht="14.6">
      <c r="D143" s="260">
        <v>2015</v>
      </c>
      <c r="E143" s="261">
        <f>M84</f>
        <v>188835828</v>
      </c>
      <c r="F143" s="262">
        <f>L57</f>
        <v>27857557</v>
      </c>
      <c r="G143" s="311">
        <f t="shared" si="27"/>
        <v>160978271</v>
      </c>
      <c r="H143" s="310">
        <f>G143/E143</f>
        <v>0.85247737521504663</v>
      </c>
    </row>
    <row r="144" spans="4:8" ht="14.6">
      <c r="D144" s="260">
        <v>2016</v>
      </c>
      <c r="E144" s="261" t="e">
        <f>#REF!</f>
        <v>#REF!</v>
      </c>
      <c r="F144" s="262">
        <f>M57</f>
        <v>30009845</v>
      </c>
      <c r="G144" s="311" t="e">
        <f t="shared" si="27"/>
        <v>#REF!</v>
      </c>
      <c r="H144" s="310" t="e">
        <f>G144/E144</f>
        <v>#REF!</v>
      </c>
    </row>
    <row r="145" spans="4:8" ht="14.6">
      <c r="D145" s="260">
        <v>2017</v>
      </c>
      <c r="E145" s="261" t="e">
        <f>N84</f>
        <v>#REF!</v>
      </c>
      <c r="F145" s="262" t="e">
        <f>#REF!</f>
        <v>#REF!</v>
      </c>
      <c r="G145" s="311" t="e">
        <f t="shared" si="27"/>
        <v>#REF!</v>
      </c>
      <c r="H145" s="310" t="e">
        <f>G145/E145</f>
        <v>#REF!</v>
      </c>
    </row>
  </sheetData>
  <mergeCells count="11">
    <mergeCell ref="D133:H133"/>
    <mergeCell ref="B24:C24"/>
    <mergeCell ref="O4:X4"/>
    <mergeCell ref="B7:C7"/>
    <mergeCell ref="B38:C38"/>
    <mergeCell ref="B32:C32"/>
    <mergeCell ref="Z4:AI4"/>
    <mergeCell ref="B5:C5"/>
    <mergeCell ref="D4:M4"/>
    <mergeCell ref="D3:L3"/>
    <mergeCell ref="B6:C6"/>
  </mergeCells>
  <printOptions horizontalCentered="1"/>
  <pageMargins left="0.75" right="0.82" top="1" bottom="1" header="0.51200000000000001" footer="0.51200000000000001"/>
  <pageSetup paperSize="9" scale="74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10 Years Report</vt:lpstr>
      <vt:lpstr>BALANCE SHEET</vt:lpstr>
      <vt:lpstr>INCOME SHEET</vt:lpstr>
      <vt:lpstr>'BALANCE SHEET'!_Toc190994247</vt:lpstr>
      <vt:lpstr>'BALANCE SHEET'!_Toc190994249</vt:lpstr>
      <vt:lpstr>'10 Years Report'!Print_Area</vt:lpstr>
      <vt:lpstr>'BALANCE SHEET'!Print_Area</vt:lpstr>
      <vt:lpstr>'INCOME SHEET'!Print_Area</vt:lpstr>
      <vt:lpstr>'BALANCE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cfwong</dc:creator>
  <cp:lastModifiedBy>Natasha Ahmad</cp:lastModifiedBy>
  <dcterms:created xsi:type="dcterms:W3CDTF">2008-05-30T17:15:36Z</dcterms:created>
  <dcterms:modified xsi:type="dcterms:W3CDTF">2021-05-12T18:30:32Z</dcterms:modified>
</cp:coreProperties>
</file>